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xr:revisionPtr revIDLastSave="3" documentId="11_9CD7AA8A51CDE60DFB35A7EB59BE831DC2A7DFD2" xr6:coauthVersionLast="47" xr6:coauthVersionMax="47" xr10:uidLastSave="{7A11D424-819D-4B81-9416-A499AE84969A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em+MgqPv9cwosM5bWvnnP7t8gby55CHZx17eXpAqoQ="/>
    </ext>
  </extLst>
</workbook>
</file>

<file path=xl/calcChain.xml><?xml version="1.0" encoding="utf-8"?>
<calcChain xmlns="http://schemas.openxmlformats.org/spreadsheetml/2006/main">
  <c r="F116" i="1" l="1"/>
  <c r="E116" i="1"/>
  <c r="D116" i="1"/>
  <c r="C116" i="1"/>
  <c r="C102" i="1"/>
  <c r="B102" i="1"/>
  <c r="C101" i="1"/>
  <c r="B101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C97" i="1" s="1"/>
  <c r="B96" i="1"/>
  <c r="B97" i="1" s="1"/>
  <c r="I92" i="1"/>
  <c r="H92" i="1"/>
  <c r="G92" i="1"/>
  <c r="F92" i="1"/>
  <c r="E92" i="1"/>
  <c r="D92" i="1"/>
  <c r="D51" i="1"/>
  <c r="I44" i="1"/>
  <c r="H44" i="1"/>
  <c r="G44" i="1"/>
  <c r="F44" i="1"/>
  <c r="E44" i="1"/>
  <c r="D44" i="1"/>
  <c r="D101" i="1" s="1"/>
  <c r="I28" i="1"/>
  <c r="H28" i="1"/>
  <c r="G28" i="1"/>
  <c r="F28" i="1"/>
  <c r="E28" i="1"/>
  <c r="D28" i="1"/>
  <c r="P18" i="1"/>
  <c r="Q18" i="1" s="1"/>
  <c r="O19" i="1" s="1"/>
  <c r="Q19" i="1" s="1"/>
  <c r="O20" i="1" s="1"/>
  <c r="Q20" i="1" s="1"/>
  <c r="O21" i="1" s="1"/>
  <c r="Q21" i="1" s="1"/>
  <c r="D17" i="1"/>
  <c r="Q15" i="1"/>
  <c r="Q14" i="1"/>
  <c r="Q13" i="1"/>
  <c r="E13" i="1"/>
  <c r="Q12" i="1"/>
  <c r="Q11" i="1"/>
  <c r="E17" i="1" l="1"/>
  <c r="I13" i="1"/>
  <c r="I17" i="1" s="1"/>
  <c r="H13" i="1"/>
  <c r="H17" i="1" s="1"/>
  <c r="G13" i="1"/>
  <c r="G17" i="1" s="1"/>
  <c r="F13" i="1"/>
  <c r="F17" i="1" s="1"/>
  <c r="D100" i="1"/>
  <c r="D31" i="1"/>
  <c r="E101" i="1"/>
  <c r="F101" i="1"/>
  <c r="G101" i="1"/>
  <c r="H101" i="1"/>
  <c r="I101" i="1"/>
  <c r="D102" i="1"/>
  <c r="D97" i="1" l="1"/>
  <c r="D49" i="1"/>
  <c r="D53" i="1" s="1"/>
  <c r="E51" i="1" s="1"/>
  <c r="E102" i="1" s="1"/>
  <c r="F100" i="1"/>
  <c r="F31" i="1"/>
  <c r="G100" i="1"/>
  <c r="G31" i="1"/>
  <c r="H100" i="1"/>
  <c r="H31" i="1"/>
  <c r="I100" i="1"/>
  <c r="I31" i="1"/>
  <c r="E100" i="1"/>
  <c r="E31" i="1"/>
  <c r="E97" i="1" l="1"/>
  <c r="E49" i="1"/>
  <c r="E53" i="1" s="1"/>
  <c r="F51" i="1" s="1"/>
  <c r="F102" i="1" s="1"/>
  <c r="I97" i="1"/>
  <c r="I49" i="1"/>
  <c r="H97" i="1"/>
  <c r="H49" i="1"/>
  <c r="G97" i="1"/>
  <c r="G49" i="1"/>
  <c r="F97" i="1"/>
  <c r="F49" i="1"/>
  <c r="F53" i="1" s="1"/>
  <c r="G51" i="1" s="1"/>
  <c r="G102" i="1" s="1"/>
  <c r="G53" i="1" l="1"/>
  <c r="H51" i="1" s="1"/>
  <c r="H102" i="1" s="1"/>
  <c r="H53" i="1"/>
  <c r="I51" i="1" s="1"/>
  <c r="I102" i="1" s="1"/>
  <c r="I53" i="1"/>
</calcChain>
</file>

<file path=xl/sharedStrings.xml><?xml version="1.0" encoding="utf-8"?>
<sst xmlns="http://schemas.openxmlformats.org/spreadsheetml/2006/main" count="218" uniqueCount="115">
  <si>
    <t>FY25 - November</t>
  </si>
  <si>
    <t>IRN No.: 019441</t>
  </si>
  <si>
    <t>County:</t>
  </si>
  <si>
    <t>Madison</t>
  </si>
  <si>
    <t>Type of School: Brick and Mortar</t>
  </si>
  <si>
    <t>Contract Term: July 2021- June 2026</t>
  </si>
  <si>
    <t>School Name:</t>
  </si>
  <si>
    <t>Buckeye Community School - London</t>
  </si>
  <si>
    <t>Statement of Receipt, Disbursements, and Changes in Fund Cash Balances</t>
  </si>
  <si>
    <t>Fiscal Years 2022 through 2024, Actual and</t>
  </si>
  <si>
    <t>the Fiscal Years Ending 2025 through 2029,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</si>
  <si>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</si>
  <si>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</si>
  <si>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</si>
  <si>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</si>
  <si>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</si>
  <si>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</si>
  <si>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-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</si>
  <si>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</si>
  <si>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</si>
  <si>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</si>
  <si>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</si>
  <si>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</si>
  <si>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$ -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</si>
  <si>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</si>
  <si>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</si>
  <si>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</si>
  <si>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</si>
  <si>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</si>
  <si>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.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</si>
  <si>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</si>
  <si>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</si>
  <si>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</si>
  <si>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</si>
  <si>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</si>
  <si>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</si>
  <si>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</si>
  <si>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</si>
  <si>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</si>
  <si>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</si>
  <si>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</si>
  <si>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</si>
  <si>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</si>
  <si>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</si>
  <si>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</si>
  <si>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</si>
  <si>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</si>
  <si>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</si>
  <si>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</si>
  <si>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</si>
  <si>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</si>
  <si>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</si>
  <si>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</si>
  <si>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</si>
  <si>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</si>
  <si>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</si>
  <si>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</si>
  <si>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</si>
  <si>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</si>
  <si>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</si>
  <si>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</si>
  <si>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</si>
  <si>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</si>
  <si>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</si>
  <si>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</si>
  <si>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</si>
  <si>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</si>
  <si>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</si>
  <si>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</si>
  <si>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</si>
  <si>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</si>
  <si>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</si>
  <si>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</si>
  <si>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</si>
  <si>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</si>
  <si>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</si>
  <si>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</si>
  <si>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</si>
  <si>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</si>
  <si>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</si>
  <si>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</si>
  <si>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</si>
  <si>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</si>
  <si>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</si>
  <si>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</si>
  <si>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</si>
  <si>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</si>
  <si>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</si>
  <si>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</si>
  <si>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</si>
  <si>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</si>
  <si>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</si>
  <si>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</si>
  <si>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2025-2029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</si>
  <si>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</si>
  <si>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</si>
  <si>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</si>
  <si>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</si>
  <si>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</si>
  <si>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</si>
  <si>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</si>
  <si>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</si>
  <si>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</si>
  <si>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</si>
  <si>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</si>
  <si>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</si>
  <si>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</si>
  <si>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State Foundation payments are expected to increase each year to align with student FTE enrollment increases</t>
  </si>
  <si>
    <t>Annual Purchased Services expected to increase $788,275 during forecast due to student enrollment increases</t>
  </si>
  <si>
    <t>Federal Grants expected to remain at $325,000 for last four years of forecast</t>
  </si>
  <si>
    <t>Rent expenses expected to remain at $245,000 each year of forecast</t>
  </si>
  <si>
    <t>Salaries, Wages and Benefits will account for 70-80% of purchased services expenditures</t>
  </si>
  <si>
    <t>Favorable cash balances each year of forecast as state foundation revenues outpace total expenditures</t>
  </si>
  <si>
    <t>Total Student FTE expected to increase 25-50% YOY in forecast</t>
  </si>
  <si>
    <t>Sponser Fee increases each year of forecast = 3% of total operating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</si>
</sst>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7">
    <font>
      <sz val="11"/>
      <color theme="1"/>
      <name val="Calibri"/>
      <scheme val="minor"/>
    </font>
    <font>
      <b/>
      <sz val="10"/>
      <color theme="1"/>
      <name val="Calibri"/>
    </font>
    <font>
      <sz val="9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1"/>
      <name val="Calibri"/>
    </font>
    <font>
      <b/>
      <u/>
      <sz val="10"/>
      <color theme="1"/>
      <name val="Arial"/>
    </font>
    <font>
      <b/>
      <u/>
      <sz val="9"/>
      <color theme="1"/>
      <name val="Arial"/>
    </font>
    <font>
      <sz val="9"/>
      <color rgb="FF000000"/>
      <name val="Arial"/>
    </font>
    <font>
      <b/>
      <u/>
      <sz val="11"/>
      <color theme="1"/>
      <name val="Arial"/>
    </font>
    <font>
      <sz val="9"/>
      <color theme="1"/>
      <name val="Times New Roman"/>
    </font>
    <font>
      <b/>
      <sz val="9"/>
      <color rgb="FF0070C0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2" borderId="12" xfId="0" applyNumberFormat="1" applyFont="1" applyFill="1" applyBorder="1" applyAlignment="1">
      <alignment horizontal="right"/>
    </xf>
    <xf numFmtId="44" fontId="2" fillId="2" borderId="13" xfId="0" applyNumberFormat="1" applyFont="1" applyFill="1" applyBorder="1" applyAlignment="1">
      <alignment horizontal="right"/>
    </xf>
    <xf numFmtId="44" fontId="2" fillId="2" borderId="14" xfId="0" applyNumberFormat="1" applyFont="1" applyFill="1" applyBorder="1" applyAlignment="1">
      <alignment horizontal="right"/>
    </xf>
    <xf numFmtId="44" fontId="2" fillId="0" borderId="12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right"/>
    </xf>
    <xf numFmtId="44" fontId="2" fillId="0" borderId="14" xfId="0" applyNumberFormat="1" applyFont="1" applyBorder="1" applyAlignment="1">
      <alignment horizontal="right"/>
    </xf>
    <xf numFmtId="42" fontId="2" fillId="2" borderId="14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41" fontId="2" fillId="2" borderId="14" xfId="0" applyNumberFormat="1" applyFont="1" applyFill="1" applyBorder="1" applyAlignment="1">
      <alignment horizontal="right"/>
    </xf>
    <xf numFmtId="37" fontId="2" fillId="0" borderId="0" xfId="0" applyNumberFormat="1" applyFont="1"/>
    <xf numFmtId="164" fontId="2" fillId="4" borderId="15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center"/>
    </xf>
    <xf numFmtId="42" fontId="2" fillId="2" borderId="14" xfId="0" applyNumberFormat="1" applyFont="1" applyFill="1" applyBorder="1"/>
    <xf numFmtId="164" fontId="2" fillId="4" borderId="15" xfId="0" applyNumberFormat="1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164" fontId="2" fillId="4" borderId="16" xfId="0" applyNumberFormat="1" applyFont="1" applyFill="1" applyBorder="1"/>
    <xf numFmtId="42" fontId="2" fillId="2" borderId="17" xfId="0" applyNumberFormat="1" applyFont="1" applyFill="1" applyBorder="1"/>
    <xf numFmtId="42" fontId="2" fillId="0" borderId="0" xfId="0" applyNumberFormat="1" applyFont="1"/>
    <xf numFmtId="42" fontId="2" fillId="2" borderId="9" xfId="0" applyNumberFormat="1" applyFont="1" applyFill="1" applyBorder="1"/>
    <xf numFmtId="42" fontId="2" fillId="2" borderId="9" xfId="0" applyNumberFormat="1" applyFont="1" applyFill="1" applyBorder="1" applyAlignment="1">
      <alignment horizontal="center"/>
    </xf>
    <xf numFmtId="42" fontId="2" fillId="0" borderId="0" xfId="0" applyNumberFormat="1" applyFont="1" applyAlignment="1">
      <alignment horizontal="center"/>
    </xf>
    <xf numFmtId="5" fontId="2" fillId="0" borderId="0" xfId="0" applyNumberFormat="1" applyFont="1"/>
    <xf numFmtId="0" fontId="12" fillId="0" borderId="0" xfId="0" applyFont="1"/>
    <xf numFmtId="1" fontId="10" fillId="2" borderId="18" xfId="0" applyNumberFormat="1" applyFont="1" applyFill="1" applyBorder="1" applyAlignment="1">
      <alignment horizontal="right"/>
    </xf>
    <xf numFmtId="1" fontId="2" fillId="2" borderId="14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10" fillId="2" borderId="18" xfId="0" applyNumberFormat="1" applyFont="1" applyFill="1" applyBorder="1" applyAlignment="1">
      <alignment horizontal="right"/>
    </xf>
    <xf numFmtId="44" fontId="2" fillId="2" borderId="19" xfId="0" applyNumberFormat="1" applyFont="1" applyFill="1" applyBorder="1" applyAlignment="1">
      <alignment horizontal="right"/>
    </xf>
    <xf numFmtId="44" fontId="2" fillId="0" borderId="20" xfId="0" applyNumberFormat="1" applyFont="1" applyBorder="1" applyAlignment="1">
      <alignment horizontal="right"/>
    </xf>
    <xf numFmtId="44" fontId="2" fillId="0" borderId="21" xfId="0" applyNumberFormat="1" applyFont="1" applyBorder="1" applyAlignment="1">
      <alignment horizontal="right"/>
    </xf>
    <xf numFmtId="44" fontId="2" fillId="0" borderId="19" xfId="0" applyNumberFormat="1" applyFont="1" applyBorder="1" applyAlignment="1">
      <alignment horizontal="right"/>
    </xf>
    <xf numFmtId="43" fontId="2" fillId="2" borderId="14" xfId="0" applyNumberFormat="1" applyFont="1" applyFill="1" applyBorder="1" applyAlignment="1">
      <alignment horizontal="right"/>
    </xf>
    <xf numFmtId="43" fontId="2" fillId="0" borderId="18" xfId="0" applyNumberFormat="1" applyFont="1" applyBorder="1" applyAlignment="1">
      <alignment horizontal="right"/>
    </xf>
    <xf numFmtId="43" fontId="2" fillId="0" borderId="13" xfId="0" applyNumberFormat="1" applyFont="1" applyBorder="1" applyAlignment="1">
      <alignment horizontal="right"/>
    </xf>
    <xf numFmtId="43" fontId="2" fillId="0" borderId="14" xfId="0" applyNumberFormat="1" applyFont="1" applyBorder="1" applyAlignment="1">
      <alignment horizontal="right"/>
    </xf>
    <xf numFmtId="43" fontId="10" fillId="2" borderId="0" xfId="0" applyNumberFormat="1" applyFont="1" applyFill="1" applyAlignment="1">
      <alignment horizontal="right"/>
    </xf>
    <xf numFmtId="44" fontId="2" fillId="2" borderId="22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8" xfId="0" applyFont="1" applyFill="1" applyBorder="1"/>
    <xf numFmtId="0" fontId="2" fillId="2" borderId="9" xfId="0" applyFont="1" applyFill="1" applyBorder="1"/>
    <xf numFmtId="42" fontId="2" fillId="2" borderId="23" xfId="0" applyNumberFormat="1" applyFont="1" applyFill="1" applyBorder="1"/>
    <xf numFmtId="42" fontId="2" fillId="2" borderId="21" xfId="0" applyNumberFormat="1" applyFont="1" applyFill="1" applyBorder="1"/>
    <xf numFmtId="42" fontId="2" fillId="2" borderId="19" xfId="0" applyNumberFormat="1" applyFont="1" applyFill="1" applyBorder="1"/>
    <xf numFmtId="42" fontId="2" fillId="0" borderId="20" xfId="0" applyNumberFormat="1" applyFont="1" applyBorder="1"/>
    <xf numFmtId="42" fontId="2" fillId="0" borderId="21" xfId="0" applyNumberFormat="1" applyFont="1" applyBorder="1"/>
    <xf numFmtId="42" fontId="2" fillId="0" borderId="19" xfId="0" applyNumberFormat="1" applyFont="1" applyBorder="1"/>
    <xf numFmtId="2" fontId="2" fillId="2" borderId="12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0" borderId="18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10" fontId="2" fillId="2" borderId="12" xfId="0" applyNumberFormat="1" applyFont="1" applyFill="1" applyBorder="1" applyAlignment="1">
      <alignment horizontal="right"/>
    </xf>
    <xf numFmtId="10" fontId="2" fillId="2" borderId="13" xfId="0" applyNumberFormat="1" applyFont="1" applyFill="1" applyBorder="1" applyAlignment="1">
      <alignment horizontal="right"/>
    </xf>
    <xf numFmtId="10" fontId="2" fillId="2" borderId="14" xfId="0" applyNumberFormat="1" applyFont="1" applyFill="1" applyBorder="1" applyAlignment="1">
      <alignment horizontal="right"/>
    </xf>
    <xf numFmtId="10" fontId="2" fillId="0" borderId="18" xfId="0" applyNumberFormat="1" applyFont="1" applyBorder="1" applyAlignment="1">
      <alignment horizontal="right"/>
    </xf>
    <xf numFmtId="10" fontId="2" fillId="0" borderId="13" xfId="0" applyNumberFormat="1" applyFont="1" applyBorder="1" applyAlignment="1">
      <alignment horizontal="right"/>
    </xf>
    <xf numFmtId="10" fontId="2" fillId="0" borderId="14" xfId="0" applyNumberFormat="1" applyFont="1" applyBorder="1" applyAlignment="1">
      <alignment horizontal="right"/>
    </xf>
    <xf numFmtId="0" fontId="2" fillId="0" borderId="24" xfId="0" applyFont="1" applyBorder="1"/>
    <xf numFmtId="2" fontId="2" fillId="2" borderId="22" xfId="0" applyNumberFormat="1" applyFont="1" applyFill="1" applyBorder="1" applyAlignment="1">
      <alignment horizontal="right"/>
    </xf>
    <xf numFmtId="2" fontId="2" fillId="2" borderId="25" xfId="0" applyNumberFormat="1" applyFont="1" applyFill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44" fontId="15" fillId="0" borderId="13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44" fontId="2" fillId="0" borderId="0" xfId="0" applyNumberFormat="1" applyFont="1" applyAlignment="1">
      <alignment vertical="center"/>
    </xf>
    <xf numFmtId="0" fontId="15" fillId="5" borderId="12" xfId="0" applyFont="1" applyFill="1" applyBorder="1" applyAlignment="1">
      <alignment vertical="center" wrapText="1"/>
    </xf>
    <xf numFmtId="44" fontId="15" fillId="5" borderId="13" xfId="0" applyNumberFormat="1" applyFont="1" applyFill="1" applyBorder="1" applyAlignment="1">
      <alignment vertical="center" wrapText="1"/>
    </xf>
    <xf numFmtId="0" fontId="2" fillId="5" borderId="14" xfId="0" applyFont="1" applyFill="1" applyBorder="1" applyAlignment="1">
      <alignment horizontal="center"/>
    </xf>
    <xf numFmtId="0" fontId="15" fillId="0" borderId="30" xfId="0" applyFont="1" applyBorder="1" applyAlignment="1">
      <alignment vertical="center" wrapText="1"/>
    </xf>
    <xf numFmtId="44" fontId="15" fillId="0" borderId="31" xfId="0" applyNumberFormat="1" applyFont="1" applyBorder="1" applyAlignment="1">
      <alignment vertical="center" wrapText="1"/>
    </xf>
    <xf numFmtId="0" fontId="2" fillId="0" borderId="32" xfId="0" applyFont="1" applyBorder="1" applyAlignment="1">
      <alignment horizontal="center"/>
    </xf>
    <xf numFmtId="0" fontId="15" fillId="0" borderId="2" xfId="0" applyFont="1" applyBorder="1" applyAlignment="1">
      <alignment vertical="center" wrapText="1"/>
    </xf>
    <xf numFmtId="44" fontId="15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5" fillId="0" borderId="33" xfId="0" applyFont="1" applyBorder="1" applyAlignment="1">
      <alignment vertical="center" wrapText="1"/>
    </xf>
    <xf numFmtId="44" fontId="15" fillId="0" borderId="34" xfId="0" applyNumberFormat="1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Alignment="1"/>
    <xf numFmtId="0" fontId="4" fillId="0" borderId="10" xfId="0" applyFont="1" applyBorder="1"/>
    <xf numFmtId="0" fontId="6" fillId="0" borderId="8" xfId="0" applyFont="1" applyBorder="1" applyAlignment="1">
      <alignment horizontal="center"/>
    </xf>
    <xf numFmtId="0" fontId="7" fillId="0" borderId="10" xfId="0" applyFont="1" applyBorder="1" applyAlignment="1"/>
    <xf numFmtId="0" fontId="8" fillId="0" borderId="8" xfId="0" applyFont="1" applyBorder="1"/>
    <xf numFmtId="0" fontId="8" fillId="0" borderId="0" xfId="0" applyFont="1"/>
    <xf numFmtId="0" fontId="3" fillId="0" borderId="10" xfId="0" applyFont="1" applyBorder="1" applyAlignment="1">
      <alignment horizontal="center"/>
    </xf>
    <xf numFmtId="0" fontId="2" fillId="0" borderId="8" xfId="0" applyFont="1" applyBorder="1"/>
    <xf numFmtId="0" fontId="7" fillId="0" borderId="3" xfId="0" applyFont="1" applyBorder="1" applyAlignment="1"/>
    <xf numFmtId="0" fontId="7" fillId="0" borderId="4" xfId="0" applyFont="1" applyBorder="1" applyAlignment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8" xfId="0" applyFont="1" applyBorder="1"/>
    <xf numFmtId="42" fontId="10" fillId="2" borderId="16" xfId="0" applyNumberFormat="1" applyFont="1" applyFill="1" applyBorder="1" applyAlignment="1">
      <alignment horizontal="right"/>
    </xf>
    <xf numFmtId="165" fontId="2" fillId="0" borderId="16" xfId="0" applyNumberFormat="1" applyFont="1" applyBorder="1" applyAlignment="1">
      <alignment horizontal="right"/>
    </xf>
    <xf numFmtId="41" fontId="10" fillId="2" borderId="15" xfId="0" applyNumberFormat="1" applyFont="1" applyFill="1" applyBorder="1" applyAlignment="1">
      <alignment horizontal="right"/>
    </xf>
    <xf numFmtId="41" fontId="10" fillId="2" borderId="16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3" fillId="0" borderId="8" xfId="0" applyFont="1" applyBorder="1"/>
    <xf numFmtId="42" fontId="10" fillId="2" borderId="15" xfId="0" applyNumberFormat="1" applyFont="1" applyFill="1" applyBorder="1" applyAlignment="1">
      <alignment horizontal="right"/>
    </xf>
    <xf numFmtId="164" fontId="2" fillId="0" borderId="15" xfId="0" applyNumberFormat="1" applyFont="1" applyBorder="1" applyAlignment="1">
      <alignment horizontal="right"/>
    </xf>
    <xf numFmtId="42" fontId="10" fillId="2" borderId="15" xfId="0" applyNumberFormat="1" applyFont="1" applyFill="1" applyBorder="1"/>
    <xf numFmtId="42" fontId="10" fillId="2" borderId="16" xfId="0" applyNumberFormat="1" applyFont="1" applyFill="1" applyBorder="1"/>
    <xf numFmtId="0" fontId="2" fillId="0" borderId="15" xfId="0" applyFont="1" applyBorder="1"/>
    <xf numFmtId="41" fontId="10" fillId="2" borderId="15" xfId="0" applyNumberFormat="1" applyFont="1" applyFill="1" applyBorder="1"/>
    <xf numFmtId="41" fontId="10" fillId="2" borderId="16" xfId="0" applyNumberFormat="1" applyFont="1" applyFill="1" applyBorder="1"/>
    <xf numFmtId="0" fontId="2" fillId="0" borderId="16" xfId="0" applyFont="1" applyBorder="1"/>
    <xf numFmtId="3" fontId="2" fillId="0" borderId="15" xfId="0" applyNumberFormat="1" applyFont="1" applyBorder="1"/>
    <xf numFmtId="3" fontId="2" fillId="0" borderId="16" xfId="0" applyNumberFormat="1" applyFont="1" applyBorder="1" applyAlignment="1">
      <alignment horizontal="right"/>
    </xf>
    <xf numFmtId="164" fontId="2" fillId="0" borderId="15" xfId="0" applyNumberFormat="1" applyFont="1" applyBorder="1"/>
    <xf numFmtId="164" fontId="2" fillId="0" borderId="16" xfId="0" applyNumberFormat="1" applyFont="1" applyBorder="1"/>
    <xf numFmtId="0" fontId="11" fillId="0" borderId="8" xfId="0" applyFont="1" applyBorder="1"/>
    <xf numFmtId="0" fontId="10" fillId="2" borderId="16" xfId="0" applyFont="1" applyFill="1" applyBorder="1" applyAlignment="1">
      <alignment horizontal="right"/>
    </xf>
    <xf numFmtId="2" fontId="10" fillId="2" borderId="16" xfId="0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43" fontId="10" fillId="2" borderId="16" xfId="0" applyNumberFormat="1" applyFont="1" applyFill="1" applyBorder="1" applyAlignment="1">
      <alignment horizontal="right"/>
    </xf>
    <xf numFmtId="44" fontId="10" fillId="2" borderId="15" xfId="0" applyNumberFormat="1" applyFont="1" applyFill="1" applyBorder="1" applyAlignment="1">
      <alignment horizontal="right"/>
    </xf>
    <xf numFmtId="44" fontId="10" fillId="2" borderId="16" xfId="0" applyNumberFormat="1" applyFont="1" applyFill="1" applyBorder="1" applyAlignment="1">
      <alignment horizontal="right"/>
    </xf>
    <xf numFmtId="0" fontId="13" fillId="0" borderId="8" xfId="0" applyFont="1" applyBorder="1"/>
    <xf numFmtId="0" fontId="9" fillId="0" borderId="0" xfId="0" applyFont="1"/>
    <xf numFmtId="0" fontId="14" fillId="0" borderId="5" xfId="0" applyFont="1" applyBorder="1" applyAlignment="1">
      <alignment horizontal="center" vertical="center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1" workbookViewId="0">
      <selection activeCell="C114" sqref="C114"/>
    </sheetView>
  </sheetViews>
  <sheetFormatPr defaultColWidth="14.42578125" defaultRowHeight="15" customHeight="1"/>
  <cols>
    <col min="1" max="1" width="46.42578125" customWidth="1"/>
    <col min="2" max="2" width="13.28515625" customWidth="1"/>
    <col min="3" max="3" width="15.5703125" customWidth="1"/>
    <col min="4" max="4" width="13.28515625" customWidth="1"/>
    <col min="5" max="9" width="13.85546875" customWidth="1"/>
    <col min="10" max="13" width="9.140625" customWidth="1"/>
    <col min="14" max="17" width="9.140625" hidden="1" customWidth="1"/>
    <col min="18" max="26" width="9.140625" customWidth="1"/>
  </cols>
  <sheetData>
    <row r="1" spans="1:26" ht="12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2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2" t="s">
        <v>1</v>
      </c>
      <c r="B2" s="3"/>
      <c r="C2" s="3"/>
      <c r="D2" s="3"/>
      <c r="E2" s="1"/>
      <c r="F2" s="1"/>
      <c r="G2" s="1"/>
      <c r="H2" s="4" t="s">
        <v>2</v>
      </c>
      <c r="I2" s="121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2" t="s">
        <v>4</v>
      </c>
      <c r="B3" s="5"/>
      <c r="C3" s="112"/>
      <c r="D3" s="122"/>
      <c r="E3" s="122"/>
      <c r="F3" s="122"/>
      <c r="G3" s="6"/>
      <c r="H3" s="6"/>
      <c r="I3" s="12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" customHeight="1">
      <c r="A4" s="2" t="s">
        <v>5</v>
      </c>
      <c r="B4" s="5" t="s">
        <v>6</v>
      </c>
      <c r="C4" s="113" t="s">
        <v>7</v>
      </c>
      <c r="D4" s="122"/>
      <c r="E4" s="122"/>
      <c r="F4" s="122"/>
      <c r="G4" s="6"/>
      <c r="H4" s="6"/>
      <c r="I4" s="12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" customHeight="1">
      <c r="A5" s="124" t="s">
        <v>8</v>
      </c>
      <c r="B5" s="122"/>
      <c r="C5" s="122"/>
      <c r="D5" s="122"/>
      <c r="E5" s="122"/>
      <c r="F5" s="122"/>
      <c r="G5" s="122"/>
      <c r="H5" s="122"/>
      <c r="I5" s="12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" customHeight="1">
      <c r="A6" s="124" t="s">
        <v>9</v>
      </c>
      <c r="B6" s="122"/>
      <c r="C6" s="122"/>
      <c r="D6" s="122"/>
      <c r="E6" s="122"/>
      <c r="F6" s="122"/>
      <c r="G6" s="122"/>
      <c r="H6" s="122"/>
      <c r="I6" s="125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" customHeight="1">
      <c r="A7" s="124" t="s">
        <v>10</v>
      </c>
      <c r="B7" s="122"/>
      <c r="C7" s="122"/>
      <c r="D7" s="122"/>
      <c r="E7" s="122"/>
      <c r="F7" s="122"/>
      <c r="G7" s="122"/>
      <c r="H7" s="122"/>
      <c r="I7" s="12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" customHeight="1">
      <c r="A8" s="126"/>
      <c r="B8" s="127"/>
      <c r="C8" s="127"/>
      <c r="D8" s="127"/>
      <c r="E8" s="8"/>
      <c r="F8" s="8"/>
      <c r="G8" s="8"/>
      <c r="H8" s="8"/>
      <c r="I8" s="12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29"/>
      <c r="B9" s="114" t="s">
        <v>11</v>
      </c>
      <c r="C9" s="130"/>
      <c r="D9" s="131"/>
      <c r="E9" s="115" t="s">
        <v>12</v>
      </c>
      <c r="F9" s="130"/>
      <c r="G9" s="130"/>
      <c r="H9" s="130"/>
      <c r="I9" s="13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29"/>
      <c r="B10" s="9" t="s">
        <v>13</v>
      </c>
      <c r="C10" s="10" t="s">
        <v>13</v>
      </c>
      <c r="D10" s="11" t="s">
        <v>13</v>
      </c>
      <c r="E10" s="132" t="s">
        <v>13</v>
      </c>
      <c r="F10" s="12" t="s">
        <v>13</v>
      </c>
      <c r="G10" s="12" t="s">
        <v>13</v>
      </c>
      <c r="H10" s="12" t="s">
        <v>13</v>
      </c>
      <c r="I10" s="133" t="s">
        <v>13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129"/>
      <c r="B11" s="13">
        <v>2022</v>
      </c>
      <c r="C11" s="14">
        <v>2023</v>
      </c>
      <c r="D11" s="15">
        <v>2024</v>
      </c>
      <c r="E11" s="12">
        <v>2025</v>
      </c>
      <c r="F11" s="12">
        <v>2026</v>
      </c>
      <c r="G11" s="12">
        <v>2027</v>
      </c>
      <c r="H11" s="12">
        <v>2028</v>
      </c>
      <c r="I11" s="16">
        <v>2029</v>
      </c>
      <c r="J11" s="1"/>
      <c r="K11" s="1"/>
      <c r="L11" s="1"/>
      <c r="M11" s="1"/>
      <c r="N11" s="1">
        <v>1940000</v>
      </c>
      <c r="O11" s="1">
        <v>250</v>
      </c>
      <c r="P11" s="1">
        <v>7185</v>
      </c>
      <c r="Q11" s="1">
        <f t="shared" ref="Q11:Q15" si="0">+O11*P11</f>
        <v>1796250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34" t="s">
        <v>14</v>
      </c>
      <c r="B12" s="17"/>
      <c r="C12" s="18"/>
      <c r="D12" s="19"/>
      <c r="E12" s="20"/>
      <c r="F12" s="21"/>
      <c r="G12" s="21"/>
      <c r="H12" s="21"/>
      <c r="I12" s="22"/>
      <c r="J12" s="1"/>
      <c r="K12" s="1"/>
      <c r="L12" s="1"/>
      <c r="M12" s="1"/>
      <c r="N12" s="1"/>
      <c r="O12" s="1">
        <v>300</v>
      </c>
      <c r="P12" s="1">
        <v>7185.11</v>
      </c>
      <c r="Q12" s="1">
        <f t="shared" si="0"/>
        <v>2155533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29" t="s">
        <v>15</v>
      </c>
      <c r="B13" s="135">
        <v>693469</v>
      </c>
      <c r="C13" s="135">
        <v>1630096</v>
      </c>
      <c r="D13" s="23">
        <v>3898064</v>
      </c>
      <c r="E13" s="24">
        <f>E68*12105.12</f>
        <v>3631536.0000000005</v>
      </c>
      <c r="F13" s="136">
        <f t="shared" ref="F13:I13" si="1">$E$13/$E$68*F68*1.03</f>
        <v>4363895.76</v>
      </c>
      <c r="G13" s="136">
        <f t="shared" si="1"/>
        <v>4987309.4400000004</v>
      </c>
      <c r="H13" s="136">
        <f t="shared" si="1"/>
        <v>5610723.1200000001</v>
      </c>
      <c r="I13" s="136">
        <f t="shared" si="1"/>
        <v>6234136.7999999998</v>
      </c>
      <c r="J13" s="1"/>
      <c r="K13" s="1"/>
      <c r="L13" s="1"/>
      <c r="M13" s="1"/>
      <c r="N13" s="1"/>
      <c r="O13" s="1">
        <v>325</v>
      </c>
      <c r="P13" s="1">
        <v>7185.11</v>
      </c>
      <c r="Q13" s="1">
        <f t="shared" si="0"/>
        <v>2335160.75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29" t="s">
        <v>16</v>
      </c>
      <c r="B14" s="137" t="s">
        <v>17</v>
      </c>
      <c r="C14" s="138"/>
      <c r="D14" s="25">
        <v>0</v>
      </c>
      <c r="E14" s="139" t="s">
        <v>17</v>
      </c>
      <c r="F14" s="140" t="s">
        <v>17</v>
      </c>
      <c r="G14" s="140" t="s">
        <v>17</v>
      </c>
      <c r="H14" s="140" t="s">
        <v>17</v>
      </c>
      <c r="I14" s="140" t="s">
        <v>17</v>
      </c>
      <c r="J14" s="26"/>
      <c r="K14" s="1"/>
      <c r="L14" s="1"/>
      <c r="M14" s="1"/>
      <c r="N14" s="1"/>
      <c r="O14" s="1">
        <v>350</v>
      </c>
      <c r="P14" s="1">
        <v>7185.11</v>
      </c>
      <c r="Q14" s="1">
        <f t="shared" si="0"/>
        <v>2514788.5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29" t="s">
        <v>18</v>
      </c>
      <c r="B15" s="137" t="s">
        <v>17</v>
      </c>
      <c r="C15" s="138"/>
      <c r="D15" s="25">
        <v>0</v>
      </c>
      <c r="E15" s="139" t="s">
        <v>17</v>
      </c>
      <c r="F15" s="140" t="s">
        <v>17</v>
      </c>
      <c r="G15" s="140" t="s">
        <v>17</v>
      </c>
      <c r="H15" s="140" t="s">
        <v>17</v>
      </c>
      <c r="I15" s="140" t="s">
        <v>17</v>
      </c>
      <c r="J15" s="26"/>
      <c r="K15" s="1"/>
      <c r="L15" s="1"/>
      <c r="M15" s="1"/>
      <c r="N15" s="1"/>
      <c r="O15" s="1">
        <v>350</v>
      </c>
      <c r="P15" s="1">
        <v>7185.11</v>
      </c>
      <c r="Q15" s="1">
        <f t="shared" si="0"/>
        <v>2514788.5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29" t="s">
        <v>19</v>
      </c>
      <c r="B16" s="137">
        <v>41758</v>
      </c>
      <c r="C16" s="138">
        <v>80325</v>
      </c>
      <c r="D16" s="25">
        <v>55</v>
      </c>
      <c r="E16" s="141">
        <v>225503</v>
      </c>
      <c r="F16" s="141">
        <v>244294</v>
      </c>
      <c r="G16" s="141">
        <v>263086</v>
      </c>
      <c r="H16" s="141">
        <v>281878</v>
      </c>
      <c r="I16" s="141">
        <v>300670</v>
      </c>
      <c r="J16" s="2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42" t="s">
        <v>20</v>
      </c>
      <c r="B17" s="143">
        <v>735227</v>
      </c>
      <c r="C17" s="135">
        <v>1710421</v>
      </c>
      <c r="D17" s="23">
        <f>SUM(D12:D16)</f>
        <v>3898119</v>
      </c>
      <c r="E17" s="27">
        <f t="shared" ref="E17:I17" si="2">SUM(E13:E16)</f>
        <v>3857039.0000000005</v>
      </c>
      <c r="F17" s="27">
        <f t="shared" si="2"/>
        <v>4608189.76</v>
      </c>
      <c r="G17" s="144">
        <f t="shared" si="2"/>
        <v>5250395.4400000004</v>
      </c>
      <c r="H17" s="144">
        <f t="shared" si="2"/>
        <v>5892601.1200000001</v>
      </c>
      <c r="I17" s="144">
        <f t="shared" si="2"/>
        <v>6534806.7999999998</v>
      </c>
      <c r="J17" s="2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42"/>
      <c r="B18" s="143"/>
      <c r="C18" s="135"/>
      <c r="D18" s="23"/>
      <c r="E18" s="139"/>
      <c r="F18" s="140"/>
      <c r="G18" s="140"/>
      <c r="H18" s="140"/>
      <c r="I18" s="140"/>
      <c r="J18" s="26"/>
      <c r="K18" s="1"/>
      <c r="L18" s="1"/>
      <c r="M18" s="1"/>
      <c r="N18" s="1"/>
      <c r="O18" s="1">
        <v>750000</v>
      </c>
      <c r="P18" s="1">
        <f>35000*1.25</f>
        <v>43750</v>
      </c>
      <c r="Q18" s="1">
        <f t="shared" ref="Q18:Q21" si="3">(+O18+P18)*1.02</f>
        <v>809625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34" t="s">
        <v>21</v>
      </c>
      <c r="B19" s="143"/>
      <c r="C19" s="135"/>
      <c r="D19" s="23"/>
      <c r="E19" s="139"/>
      <c r="F19" s="140"/>
      <c r="G19" s="140"/>
      <c r="H19" s="140"/>
      <c r="I19" s="140"/>
      <c r="J19" s="26"/>
      <c r="K19" s="1"/>
      <c r="L19" s="1"/>
      <c r="M19" s="1"/>
      <c r="N19" s="1"/>
      <c r="O19" s="1">
        <f t="shared" ref="O19:O21" si="4">+Q18</f>
        <v>809625</v>
      </c>
      <c r="P19" s="1">
        <v>43750</v>
      </c>
      <c r="Q19" s="1">
        <f t="shared" si="3"/>
        <v>870442.5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29" t="s">
        <v>22</v>
      </c>
      <c r="B20" s="145" t="s">
        <v>23</v>
      </c>
      <c r="C20" s="146"/>
      <c r="D20" s="23">
        <v>0</v>
      </c>
      <c r="E20" s="147" t="s">
        <v>23</v>
      </c>
      <c r="F20" s="140" t="s">
        <v>23</v>
      </c>
      <c r="G20" s="140" t="s">
        <v>23</v>
      </c>
      <c r="H20" s="140" t="s">
        <v>23</v>
      </c>
      <c r="I20" s="140" t="s">
        <v>23</v>
      </c>
      <c r="J20" s="26"/>
      <c r="K20" s="1"/>
      <c r="L20" s="1"/>
      <c r="M20" s="1"/>
      <c r="N20" s="1"/>
      <c r="O20" s="1">
        <f t="shared" si="4"/>
        <v>870442.5</v>
      </c>
      <c r="P20" s="1">
        <v>43750</v>
      </c>
      <c r="Q20" s="1">
        <f t="shared" si="3"/>
        <v>932476.35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29" t="s">
        <v>24</v>
      </c>
      <c r="B21" s="148" t="s">
        <v>17</v>
      </c>
      <c r="C21" s="149"/>
      <c r="D21" s="25">
        <v>0</v>
      </c>
      <c r="E21" s="147" t="s">
        <v>17</v>
      </c>
      <c r="F21" s="150" t="s">
        <v>17</v>
      </c>
      <c r="G21" s="150" t="s">
        <v>17</v>
      </c>
      <c r="H21" s="150" t="s">
        <v>17</v>
      </c>
      <c r="I21" s="150" t="s">
        <v>17</v>
      </c>
      <c r="J21" s="26"/>
      <c r="K21" s="1"/>
      <c r="L21" s="1"/>
      <c r="M21" s="1"/>
      <c r="N21" s="1"/>
      <c r="O21" s="1">
        <f t="shared" si="4"/>
        <v>932476.35</v>
      </c>
      <c r="P21" s="1">
        <v>43750</v>
      </c>
      <c r="Q21" s="1">
        <f t="shared" si="3"/>
        <v>995750.87699999998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29" t="s">
        <v>25</v>
      </c>
      <c r="B22" s="137">
        <v>1193434</v>
      </c>
      <c r="C22" s="138">
        <v>1923994</v>
      </c>
      <c r="D22" s="25">
        <v>3904277</v>
      </c>
      <c r="E22" s="151">
        <v>3034001.17</v>
      </c>
      <c r="F22" s="151">
        <v>3212393.6050999998</v>
      </c>
      <c r="G22" s="151">
        <v>3402686.2892530002</v>
      </c>
      <c r="H22" s="151">
        <v>3605691.3395705908</v>
      </c>
      <c r="I22" s="151">
        <v>3822276.9630053085</v>
      </c>
      <c r="J22" s="2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29" t="s">
        <v>26</v>
      </c>
      <c r="B23" s="137">
        <v>4659</v>
      </c>
      <c r="C23" s="149"/>
      <c r="D23" s="25">
        <v>0</v>
      </c>
      <c r="E23" s="147" t="s">
        <v>17</v>
      </c>
      <c r="F23" s="150" t="s">
        <v>17</v>
      </c>
      <c r="G23" s="150" t="s">
        <v>17</v>
      </c>
      <c r="H23" s="150" t="s">
        <v>17</v>
      </c>
      <c r="I23" s="150" t="s">
        <v>17</v>
      </c>
      <c r="J23" s="2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29" t="s">
        <v>27</v>
      </c>
      <c r="B24" s="148" t="s">
        <v>17</v>
      </c>
      <c r="C24" s="149"/>
      <c r="D24" s="25">
        <v>0</v>
      </c>
      <c r="E24" s="147" t="s">
        <v>17</v>
      </c>
      <c r="F24" s="147" t="s">
        <v>17</v>
      </c>
      <c r="G24" s="147" t="s">
        <v>17</v>
      </c>
      <c r="H24" s="147" t="s">
        <v>17</v>
      </c>
      <c r="I24" s="147" t="s">
        <v>17</v>
      </c>
      <c r="J24" s="2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29" t="s">
        <v>28</v>
      </c>
      <c r="B25" s="148"/>
      <c r="C25" s="149"/>
      <c r="D25" s="25">
        <v>0</v>
      </c>
      <c r="E25" s="147"/>
      <c r="F25" s="150" t="s">
        <v>29</v>
      </c>
      <c r="G25" s="150"/>
      <c r="H25" s="150" t="s">
        <v>17</v>
      </c>
      <c r="I25" s="150" t="s">
        <v>17</v>
      </c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29" t="s">
        <v>30</v>
      </c>
      <c r="B26" s="137">
        <v>615</v>
      </c>
      <c r="C26" s="138">
        <v>1137</v>
      </c>
      <c r="D26" s="25">
        <v>10268</v>
      </c>
      <c r="E26" s="151">
        <v>1000</v>
      </c>
      <c r="F26" s="152">
        <v>1000</v>
      </c>
      <c r="G26" s="152">
        <v>1000</v>
      </c>
      <c r="H26" s="152">
        <v>1000</v>
      </c>
      <c r="I26" s="152">
        <v>1000</v>
      </c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29" t="s">
        <v>31</v>
      </c>
      <c r="B27" s="148" t="s">
        <v>17</v>
      </c>
      <c r="C27" s="149"/>
      <c r="D27" s="25">
        <v>0</v>
      </c>
      <c r="E27" s="151"/>
      <c r="F27" s="140" t="s">
        <v>17</v>
      </c>
      <c r="G27" s="140" t="s">
        <v>17</v>
      </c>
      <c r="H27" s="140" t="s">
        <v>17</v>
      </c>
      <c r="I27" s="140" t="s">
        <v>17</v>
      </c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29" t="s">
        <v>32</v>
      </c>
      <c r="B28" s="143">
        <v>1198708</v>
      </c>
      <c r="C28" s="135">
        <v>1925131</v>
      </c>
      <c r="D28" s="23">
        <f>SUM(D19:D27)</f>
        <v>3914545</v>
      </c>
      <c r="E28" s="144">
        <f>SUM(E22:E27)</f>
        <v>3035001.17</v>
      </c>
      <c r="F28" s="27">
        <f t="shared" ref="F28:I28" si="5">SUM(F22:F26)</f>
        <v>3213393.6050999998</v>
      </c>
      <c r="G28" s="144">
        <f t="shared" si="5"/>
        <v>3403686.2892530002</v>
      </c>
      <c r="H28" s="144">
        <f t="shared" si="5"/>
        <v>3606691.3395705908</v>
      </c>
      <c r="I28" s="144">
        <f t="shared" si="5"/>
        <v>3823276.9630053085</v>
      </c>
      <c r="J28" s="2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29"/>
      <c r="B29" s="143"/>
      <c r="C29" s="135"/>
      <c r="D29" s="23"/>
      <c r="E29" s="139"/>
      <c r="F29" s="140"/>
      <c r="G29" s="140"/>
      <c r="H29" s="140"/>
      <c r="I29" s="140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29" t="s">
        <v>33</v>
      </c>
      <c r="B30" s="143"/>
      <c r="C30" s="135"/>
      <c r="D30" s="23"/>
      <c r="E30" s="139"/>
      <c r="F30" s="140"/>
      <c r="G30" s="140"/>
      <c r="H30" s="140"/>
      <c r="I30" s="140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29" t="s">
        <v>21</v>
      </c>
      <c r="B31" s="143">
        <v>-463481</v>
      </c>
      <c r="C31" s="135">
        <v>-214710</v>
      </c>
      <c r="D31" s="23">
        <f>+D17-D28</f>
        <v>-16426</v>
      </c>
      <c r="E31" s="144">
        <f t="shared" ref="E31:I31" si="6">E17-E28</f>
        <v>822037.83000000054</v>
      </c>
      <c r="F31" s="144">
        <f t="shared" si="6"/>
        <v>1394796.1549</v>
      </c>
      <c r="G31" s="144">
        <f t="shared" si="6"/>
        <v>1846709.1507470002</v>
      </c>
      <c r="H31" s="144">
        <f t="shared" si="6"/>
        <v>2285909.7804294094</v>
      </c>
      <c r="I31" s="144">
        <f t="shared" si="6"/>
        <v>2711529.8369946913</v>
      </c>
      <c r="J31" s="2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29"/>
      <c r="B32" s="143"/>
      <c r="C32" s="135"/>
      <c r="D32" s="23"/>
      <c r="E32" s="139"/>
      <c r="F32" s="140"/>
      <c r="G32" s="140"/>
      <c r="H32" s="140"/>
      <c r="I32" s="140"/>
      <c r="J32" s="2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34" t="s">
        <v>34</v>
      </c>
      <c r="B33" s="143"/>
      <c r="C33" s="135"/>
      <c r="D33" s="23"/>
      <c r="E33" s="139"/>
      <c r="F33" s="140"/>
      <c r="G33" s="140"/>
      <c r="H33" s="140"/>
      <c r="I33" s="140"/>
      <c r="J33" s="2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29" t="s">
        <v>35</v>
      </c>
      <c r="B34" s="143">
        <v>103000</v>
      </c>
      <c r="C34" s="135">
        <v>265217</v>
      </c>
      <c r="D34" s="23">
        <v>509806.79</v>
      </c>
      <c r="E34" s="144">
        <v>325000</v>
      </c>
      <c r="F34" s="144">
        <v>325000</v>
      </c>
      <c r="G34" s="144">
        <v>325000</v>
      </c>
      <c r="H34" s="144">
        <v>325000</v>
      </c>
      <c r="I34" s="144">
        <v>325000</v>
      </c>
      <c r="J34" s="2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29" t="s">
        <v>36</v>
      </c>
      <c r="B35" s="137" t="s">
        <v>17</v>
      </c>
      <c r="C35" s="138"/>
      <c r="D35" s="25">
        <v>0</v>
      </c>
      <c r="E35" s="139" t="s">
        <v>17</v>
      </c>
      <c r="F35" s="140" t="s">
        <v>17</v>
      </c>
      <c r="G35" s="140" t="s">
        <v>17</v>
      </c>
      <c r="H35" s="140" t="s">
        <v>17</v>
      </c>
      <c r="I35" s="140" t="s">
        <v>17</v>
      </c>
      <c r="J35" s="2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29" t="s">
        <v>37</v>
      </c>
      <c r="B36" s="137" t="s">
        <v>17</v>
      </c>
      <c r="C36" s="138"/>
      <c r="D36" s="25">
        <v>0</v>
      </c>
      <c r="E36" s="139" t="s">
        <v>17</v>
      </c>
      <c r="F36" s="140" t="s">
        <v>17</v>
      </c>
      <c r="G36" s="140" t="s">
        <v>17</v>
      </c>
      <c r="H36" s="140" t="s">
        <v>17</v>
      </c>
      <c r="I36" s="140" t="s">
        <v>17</v>
      </c>
      <c r="J36" s="2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29" t="s">
        <v>38</v>
      </c>
      <c r="B37" s="137" t="s">
        <v>17</v>
      </c>
      <c r="C37" s="138"/>
      <c r="D37" s="25">
        <v>0</v>
      </c>
      <c r="E37" s="139" t="s">
        <v>17</v>
      </c>
      <c r="F37" s="140" t="s">
        <v>17</v>
      </c>
      <c r="G37" s="140" t="s">
        <v>17</v>
      </c>
      <c r="H37" s="140" t="s">
        <v>17</v>
      </c>
      <c r="I37" s="140" t="s">
        <v>17</v>
      </c>
      <c r="J37" s="2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29" t="s">
        <v>39</v>
      </c>
      <c r="B38" s="137"/>
      <c r="C38" s="138"/>
      <c r="D38" s="25">
        <v>0</v>
      </c>
      <c r="E38" s="139"/>
      <c r="F38" s="139" t="s">
        <v>17</v>
      </c>
      <c r="G38" s="139" t="s">
        <v>17</v>
      </c>
      <c r="H38" s="139" t="s">
        <v>17</v>
      </c>
      <c r="I38" s="139" t="s">
        <v>17</v>
      </c>
      <c r="J38" s="2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29" t="s">
        <v>40</v>
      </c>
      <c r="B39" s="137">
        <v>575040</v>
      </c>
      <c r="C39" s="138"/>
      <c r="D39" s="25">
        <v>0</v>
      </c>
      <c r="E39" s="139"/>
      <c r="F39" s="140"/>
      <c r="G39" s="140" t="s">
        <v>17</v>
      </c>
      <c r="H39" s="140" t="s">
        <v>17</v>
      </c>
      <c r="I39" s="140" t="s">
        <v>17</v>
      </c>
      <c r="J39" s="2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29" t="s">
        <v>41</v>
      </c>
      <c r="B40" s="137">
        <v>-75040</v>
      </c>
      <c r="C40" s="138"/>
      <c r="D40" s="25">
        <v>0</v>
      </c>
      <c r="E40" s="141">
        <v>-100000</v>
      </c>
      <c r="F40" s="152">
        <v>-100000</v>
      </c>
      <c r="G40" s="152">
        <v>-100000</v>
      </c>
      <c r="H40" s="152">
        <v>-100000</v>
      </c>
      <c r="I40" s="152">
        <v>-100000</v>
      </c>
      <c r="J40" s="2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29" t="s">
        <v>42</v>
      </c>
      <c r="B41" s="137">
        <v>-3660</v>
      </c>
      <c r="C41" s="138"/>
      <c r="D41" s="25">
        <v>0</v>
      </c>
      <c r="E41" s="141">
        <v>-15000</v>
      </c>
      <c r="F41" s="152">
        <v>-12000</v>
      </c>
      <c r="G41" s="152">
        <v>-9000</v>
      </c>
      <c r="H41" s="152">
        <v>-6000</v>
      </c>
      <c r="I41" s="140">
        <v>-4500</v>
      </c>
      <c r="J41" s="2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29" t="s">
        <v>43</v>
      </c>
      <c r="B42" s="137"/>
      <c r="C42" s="138"/>
      <c r="D42" s="25">
        <v>0</v>
      </c>
      <c r="E42" s="139"/>
      <c r="F42" s="140" t="s">
        <v>17</v>
      </c>
      <c r="G42" s="140" t="s">
        <v>17</v>
      </c>
      <c r="H42" s="140" t="s">
        <v>17</v>
      </c>
      <c r="I42" s="140" t="s">
        <v>17</v>
      </c>
      <c r="J42" s="2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29" t="s">
        <v>44</v>
      </c>
      <c r="B43" s="137" t="s">
        <v>17</v>
      </c>
      <c r="C43" s="138"/>
      <c r="D43" s="25">
        <v>0</v>
      </c>
      <c r="E43" s="139" t="s">
        <v>17</v>
      </c>
      <c r="F43" s="140" t="s">
        <v>17</v>
      </c>
      <c r="G43" s="140" t="s">
        <v>17</v>
      </c>
      <c r="H43" s="140" t="s">
        <v>17</v>
      </c>
      <c r="I43" s="140" t="s">
        <v>17</v>
      </c>
      <c r="J43" s="2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29" t="s">
        <v>45</v>
      </c>
      <c r="B44" s="143">
        <v>599340</v>
      </c>
      <c r="C44" s="135">
        <v>265217</v>
      </c>
      <c r="D44" s="23">
        <f>SUM(D33:D43)</f>
        <v>509806.79</v>
      </c>
      <c r="E44" s="144">
        <f t="shared" ref="E44:I44" si="7">SUM(E34:E41)</f>
        <v>210000</v>
      </c>
      <c r="F44" s="144">
        <f t="shared" si="7"/>
        <v>213000</v>
      </c>
      <c r="G44" s="144">
        <f t="shared" si="7"/>
        <v>216000</v>
      </c>
      <c r="H44" s="144">
        <f t="shared" si="7"/>
        <v>219000</v>
      </c>
      <c r="I44" s="144">
        <f t="shared" si="7"/>
        <v>220500</v>
      </c>
      <c r="J44" s="2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29"/>
      <c r="B45" s="145"/>
      <c r="C45" s="146"/>
      <c r="D45" s="29"/>
      <c r="E45" s="147"/>
      <c r="F45" s="150"/>
      <c r="G45" s="150"/>
      <c r="H45" s="150"/>
      <c r="I45" s="150"/>
      <c r="J45" s="2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29"/>
      <c r="B46" s="145"/>
      <c r="C46" s="146"/>
      <c r="D46" s="29"/>
      <c r="E46" s="147"/>
      <c r="F46" s="150"/>
      <c r="G46" s="150"/>
      <c r="H46" s="150"/>
      <c r="I46" s="150"/>
      <c r="J46" s="2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29" t="s">
        <v>46</v>
      </c>
      <c r="B47" s="145"/>
      <c r="C47" s="146"/>
      <c r="D47" s="29"/>
      <c r="E47" s="147"/>
      <c r="F47" s="150"/>
      <c r="G47" s="150"/>
      <c r="H47" s="150"/>
      <c r="I47" s="150"/>
      <c r="J47" s="2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29" t="s">
        <v>47</v>
      </c>
      <c r="B48" s="145"/>
      <c r="C48" s="146"/>
      <c r="D48" s="29"/>
      <c r="E48" s="147"/>
      <c r="F48" s="150"/>
      <c r="G48" s="150"/>
      <c r="H48" s="150"/>
      <c r="I48" s="150"/>
      <c r="J48" s="2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29" t="s">
        <v>48</v>
      </c>
      <c r="B49" s="143">
        <v>135859</v>
      </c>
      <c r="C49" s="135">
        <v>50507</v>
      </c>
      <c r="D49" s="29">
        <f>+D31+D44</f>
        <v>493380.79</v>
      </c>
      <c r="E49" s="30">
        <f t="shared" ref="E49:I49" si="8">E31+E44</f>
        <v>1032037.8300000005</v>
      </c>
      <c r="F49" s="30">
        <f t="shared" si="8"/>
        <v>1607796.1549</v>
      </c>
      <c r="G49" s="153">
        <f t="shared" si="8"/>
        <v>2062709.1507470002</v>
      </c>
      <c r="H49" s="153">
        <f t="shared" si="8"/>
        <v>2504909.7804294094</v>
      </c>
      <c r="I49" s="153">
        <f t="shared" si="8"/>
        <v>2932029.8369946913</v>
      </c>
      <c r="J49" s="2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29"/>
      <c r="B50" s="145"/>
      <c r="C50" s="146"/>
      <c r="D50" s="29"/>
      <c r="E50" s="31"/>
      <c r="F50" s="32"/>
      <c r="G50" s="150"/>
      <c r="H50" s="150"/>
      <c r="I50" s="150"/>
      <c r="J50" s="2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29" t="s">
        <v>49</v>
      </c>
      <c r="B51" s="145" t="s">
        <v>23</v>
      </c>
      <c r="C51" s="135">
        <v>135859</v>
      </c>
      <c r="D51" s="29">
        <f t="shared" ref="D51:I51" si="9">C53</f>
        <v>186366</v>
      </c>
      <c r="E51" s="30">
        <f t="shared" si="9"/>
        <v>679746.79</v>
      </c>
      <c r="F51" s="33">
        <f t="shared" si="9"/>
        <v>1711784.6200000006</v>
      </c>
      <c r="G51" s="154">
        <f t="shared" si="9"/>
        <v>3319580.7749000005</v>
      </c>
      <c r="H51" s="154">
        <f t="shared" si="9"/>
        <v>5382289.9256470008</v>
      </c>
      <c r="I51" s="154">
        <f t="shared" si="9"/>
        <v>7887199.7060764097</v>
      </c>
      <c r="J51" s="2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29"/>
      <c r="B52" s="145"/>
      <c r="C52" s="146"/>
      <c r="D52" s="29"/>
      <c r="E52" s="31"/>
      <c r="F52" s="32"/>
      <c r="G52" s="150"/>
      <c r="H52" s="150"/>
      <c r="I52" s="15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29" t="s">
        <v>50</v>
      </c>
      <c r="B53" s="143">
        <v>135859</v>
      </c>
      <c r="C53" s="135">
        <v>186366</v>
      </c>
      <c r="D53" s="34">
        <f>+D49+D51</f>
        <v>679746.79</v>
      </c>
      <c r="E53" s="30">
        <f t="shared" ref="E53:I53" si="10">SUM(E49:E51)</f>
        <v>1711784.6200000006</v>
      </c>
      <c r="F53" s="30">
        <f t="shared" si="10"/>
        <v>3319580.7749000005</v>
      </c>
      <c r="G53" s="153">
        <f t="shared" si="10"/>
        <v>5382289.9256470008</v>
      </c>
      <c r="H53" s="153">
        <f t="shared" si="10"/>
        <v>7887199.7060764097</v>
      </c>
      <c r="I53" s="153">
        <f t="shared" si="10"/>
        <v>10819229.5430711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29"/>
      <c r="B54" s="35"/>
      <c r="C54" s="35"/>
      <c r="D54" s="35"/>
      <c r="E54" s="35"/>
      <c r="F54" s="35"/>
      <c r="G54" s="35"/>
      <c r="H54" s="35"/>
      <c r="I54" s="3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hidden="1" customHeight="1">
      <c r="A55" s="134" t="s">
        <v>51</v>
      </c>
      <c r="B55" s="36">
        <v>0</v>
      </c>
      <c r="C55" s="36">
        <v>0</v>
      </c>
      <c r="D55" s="36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hidden="1" customHeight="1">
      <c r="A56" s="134"/>
      <c r="B56" s="36">
        <v>0</v>
      </c>
      <c r="C56" s="36">
        <v>0</v>
      </c>
      <c r="D56" s="36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hidden="1" customHeight="1">
      <c r="A57" s="129" t="s">
        <v>52</v>
      </c>
      <c r="B57" s="37">
        <v>0</v>
      </c>
      <c r="C57" s="36">
        <v>0</v>
      </c>
      <c r="D57" s="36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hidden="1" customHeight="1">
      <c r="A58" s="129" t="s">
        <v>53</v>
      </c>
      <c r="B58" s="37">
        <v>0</v>
      </c>
      <c r="C58" s="36">
        <v>0</v>
      </c>
      <c r="D58" s="36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hidden="1" customHeight="1">
      <c r="A59" s="129" t="s">
        <v>54</v>
      </c>
      <c r="B59" s="37">
        <v>0</v>
      </c>
      <c r="C59" s="36">
        <v>0</v>
      </c>
      <c r="D59" s="36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hidden="1" customHeight="1">
      <c r="A60" s="129" t="s">
        <v>55</v>
      </c>
      <c r="B60" s="37">
        <v>0</v>
      </c>
      <c r="C60" s="36">
        <v>0</v>
      </c>
      <c r="D60" s="36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hidden="1" customHeight="1">
      <c r="A61" s="129" t="s">
        <v>56</v>
      </c>
      <c r="B61" s="37">
        <v>0</v>
      </c>
      <c r="C61" s="36">
        <v>0</v>
      </c>
      <c r="D61" s="36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hidden="1" customHeight="1">
      <c r="A62" s="129" t="s">
        <v>57</v>
      </c>
      <c r="B62" s="37">
        <v>0</v>
      </c>
      <c r="C62" s="36">
        <v>0</v>
      </c>
      <c r="D62" s="36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29"/>
      <c r="B63" s="28"/>
      <c r="C63" s="39"/>
      <c r="D63" s="39"/>
      <c r="E63" s="28"/>
      <c r="F63" s="28"/>
      <c r="G63" s="28"/>
      <c r="H63" s="28"/>
      <c r="I63" s="2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55" t="s">
        <v>58</v>
      </c>
      <c r="B64" s="28"/>
      <c r="C64" s="39"/>
      <c r="D64" s="39"/>
      <c r="E64" s="28"/>
      <c r="F64" s="28"/>
      <c r="G64" s="28"/>
      <c r="H64" s="28"/>
      <c r="I64" s="2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34"/>
      <c r="B65" s="114" t="s">
        <v>11</v>
      </c>
      <c r="C65" s="130"/>
      <c r="D65" s="131"/>
      <c r="E65" s="115" t="s">
        <v>12</v>
      </c>
      <c r="F65" s="130"/>
      <c r="G65" s="130"/>
      <c r="H65" s="130"/>
      <c r="I65" s="131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" customHeight="1">
      <c r="A66" s="129"/>
      <c r="B66" s="9" t="s">
        <v>13</v>
      </c>
      <c r="C66" s="10" t="s">
        <v>13</v>
      </c>
      <c r="D66" s="11" t="s">
        <v>13</v>
      </c>
      <c r="E66" s="132" t="s">
        <v>13</v>
      </c>
      <c r="F66" s="12" t="s">
        <v>13</v>
      </c>
      <c r="G66" s="12" t="s">
        <v>13</v>
      </c>
      <c r="H66" s="12" t="s">
        <v>13</v>
      </c>
      <c r="I66" s="133" t="s">
        <v>13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34" t="s">
        <v>59</v>
      </c>
      <c r="B67" s="13">
        <v>2022</v>
      </c>
      <c r="C67" s="14">
        <v>2023</v>
      </c>
      <c r="D67" s="15">
        <v>2024</v>
      </c>
      <c r="E67" s="12">
        <v>2025</v>
      </c>
      <c r="F67" s="12">
        <v>2026</v>
      </c>
      <c r="G67" s="12">
        <v>2027</v>
      </c>
      <c r="H67" s="12">
        <v>2028</v>
      </c>
      <c r="I67" s="16">
        <v>2029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29" t="s">
        <v>60</v>
      </c>
      <c r="B68" s="41">
        <v>89</v>
      </c>
      <c r="C68" s="41">
        <v>148</v>
      </c>
      <c r="D68" s="42">
        <v>229</v>
      </c>
      <c r="E68" s="43">
        <v>300</v>
      </c>
      <c r="F68" s="43">
        <v>350</v>
      </c>
      <c r="G68" s="43">
        <v>400</v>
      </c>
      <c r="H68" s="43">
        <v>450</v>
      </c>
      <c r="I68" s="43">
        <v>500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29" t="s">
        <v>61</v>
      </c>
      <c r="B69" s="156">
        <v>5.5</v>
      </c>
      <c r="C69" s="157">
        <v>5.5</v>
      </c>
      <c r="D69" s="44">
        <v>8</v>
      </c>
      <c r="E69" s="43">
        <v>10</v>
      </c>
      <c r="F69" s="43">
        <v>11</v>
      </c>
      <c r="G69" s="43">
        <v>12</v>
      </c>
      <c r="H69" s="43">
        <v>13</v>
      </c>
      <c r="I69" s="43">
        <v>14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29" t="s">
        <v>62</v>
      </c>
      <c r="B70" s="156">
        <v>3</v>
      </c>
      <c r="C70" s="157">
        <v>3</v>
      </c>
      <c r="D70" s="44">
        <v>3</v>
      </c>
      <c r="E70" s="43">
        <v>3</v>
      </c>
      <c r="F70" s="43">
        <v>3</v>
      </c>
      <c r="G70" s="43">
        <v>3</v>
      </c>
      <c r="H70" s="43">
        <v>3</v>
      </c>
      <c r="I70" s="43">
        <v>3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29" t="s">
        <v>63</v>
      </c>
      <c r="B71" s="156">
        <v>4</v>
      </c>
      <c r="C71" s="157">
        <v>8</v>
      </c>
      <c r="D71" s="45">
        <v>9</v>
      </c>
      <c r="E71" s="43">
        <v>11</v>
      </c>
      <c r="F71" s="43">
        <v>11</v>
      </c>
      <c r="G71" s="43">
        <v>11</v>
      </c>
      <c r="H71" s="43">
        <v>11</v>
      </c>
      <c r="I71" s="43">
        <v>11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29"/>
      <c r="B72" s="46"/>
      <c r="C72" s="47"/>
      <c r="D72" s="47"/>
      <c r="E72" s="48"/>
      <c r="F72" s="48"/>
      <c r="G72" s="49"/>
      <c r="H72" s="49"/>
      <c r="I72" s="15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34" t="s">
        <v>64</v>
      </c>
      <c r="B73" s="46"/>
      <c r="C73" s="47"/>
      <c r="D73" s="47"/>
      <c r="E73" s="48"/>
      <c r="F73" s="48"/>
      <c r="G73" s="49"/>
      <c r="H73" s="49"/>
      <c r="I73" s="15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29" t="s">
        <v>65</v>
      </c>
      <c r="B74" s="50">
        <v>211382</v>
      </c>
      <c r="C74" s="50">
        <v>255077</v>
      </c>
      <c r="D74" s="51">
        <v>243213</v>
      </c>
      <c r="E74" s="52">
        <v>245000</v>
      </c>
      <c r="F74" s="53">
        <v>245000</v>
      </c>
      <c r="G74" s="53">
        <v>245000</v>
      </c>
      <c r="H74" s="53">
        <v>245000</v>
      </c>
      <c r="I74" s="54">
        <v>245000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29" t="s">
        <v>66</v>
      </c>
      <c r="B75" s="159">
        <v>11880</v>
      </c>
      <c r="C75" s="159">
        <v>15873</v>
      </c>
      <c r="D75" s="55">
        <v>18128.68</v>
      </c>
      <c r="E75" s="56">
        <v>17000</v>
      </c>
      <c r="F75" s="57">
        <v>17680</v>
      </c>
      <c r="G75" s="57">
        <v>18387.2</v>
      </c>
      <c r="H75" s="57">
        <v>19122.688000000002</v>
      </c>
      <c r="I75" s="58">
        <v>19887.595520000003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29" t="s">
        <v>67</v>
      </c>
      <c r="B76" s="159">
        <v>1500</v>
      </c>
      <c r="C76" s="159">
        <v>4335</v>
      </c>
      <c r="D76" s="55">
        <v>15135.74</v>
      </c>
      <c r="E76" s="56">
        <v>7500</v>
      </c>
      <c r="F76" s="57">
        <v>7800</v>
      </c>
      <c r="G76" s="57">
        <v>8112</v>
      </c>
      <c r="H76" s="57">
        <v>8436.48</v>
      </c>
      <c r="I76" s="58">
        <v>8773.9392000000007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29" t="s">
        <v>68</v>
      </c>
      <c r="B77" s="159">
        <v>5267</v>
      </c>
      <c r="C77" s="159">
        <v>3123</v>
      </c>
      <c r="D77" s="55">
        <v>6031.16</v>
      </c>
      <c r="E77" s="56">
        <v>6640</v>
      </c>
      <c r="F77" s="57">
        <v>6905.6</v>
      </c>
      <c r="G77" s="57">
        <v>7181.8240000000005</v>
      </c>
      <c r="H77" s="57">
        <v>7469.0969600000008</v>
      </c>
      <c r="I77" s="58">
        <v>7767.8608384000008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29" t="s">
        <v>69</v>
      </c>
      <c r="B78" s="159" t="s">
        <v>17</v>
      </c>
      <c r="C78" s="159" t="s">
        <v>17</v>
      </c>
      <c r="D78" s="55">
        <v>389806.4</v>
      </c>
      <c r="E78" s="56">
        <v>100000</v>
      </c>
      <c r="F78" s="57">
        <v>103000</v>
      </c>
      <c r="G78" s="57">
        <v>106090</v>
      </c>
      <c r="H78" s="57">
        <v>109272.7</v>
      </c>
      <c r="I78" s="58">
        <v>112550.88099999999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29" t="s">
        <v>70</v>
      </c>
      <c r="B79" s="159">
        <v>21272</v>
      </c>
      <c r="C79" s="159">
        <v>58627</v>
      </c>
      <c r="D79" s="55">
        <v>116941.92</v>
      </c>
      <c r="E79" s="56">
        <v>115711.17000000001</v>
      </c>
      <c r="F79" s="57">
        <v>119182.50510000001</v>
      </c>
      <c r="G79" s="57">
        <v>122757.98025300002</v>
      </c>
      <c r="H79" s="57">
        <v>126440.71966059002</v>
      </c>
      <c r="I79" s="58">
        <v>130233.94125040773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29" t="s">
        <v>71</v>
      </c>
      <c r="B80" s="159" t="s">
        <v>17</v>
      </c>
      <c r="C80" s="159">
        <v>2000</v>
      </c>
      <c r="D80" s="55">
        <v>2500</v>
      </c>
      <c r="E80" s="56">
        <v>7500</v>
      </c>
      <c r="F80" s="57">
        <v>7800</v>
      </c>
      <c r="G80" s="57">
        <v>8112</v>
      </c>
      <c r="H80" s="57">
        <v>8436.48</v>
      </c>
      <c r="I80" s="58">
        <v>8773.9392000000007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29" t="s">
        <v>72</v>
      </c>
      <c r="B81" s="159" t="s">
        <v>17</v>
      </c>
      <c r="C81" s="159" t="s">
        <v>17</v>
      </c>
      <c r="D81" s="55">
        <v>0</v>
      </c>
      <c r="E81" s="56">
        <v>10000</v>
      </c>
      <c r="F81" s="57">
        <v>10400</v>
      </c>
      <c r="G81" s="57">
        <v>10816</v>
      </c>
      <c r="H81" s="57">
        <v>11248.640000000001</v>
      </c>
      <c r="I81" s="58">
        <v>11698.585600000002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29" t="s">
        <v>73</v>
      </c>
      <c r="B82" s="159" t="s">
        <v>17</v>
      </c>
      <c r="C82" s="159" t="s">
        <v>17</v>
      </c>
      <c r="D82" s="55">
        <v>0</v>
      </c>
      <c r="E82" s="56">
        <v>10000</v>
      </c>
      <c r="F82" s="57">
        <v>10400</v>
      </c>
      <c r="G82" s="57">
        <v>10816</v>
      </c>
      <c r="H82" s="57">
        <v>11248.640000000001</v>
      </c>
      <c r="I82" s="58">
        <v>11698.585600000002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29" t="s">
        <v>74</v>
      </c>
      <c r="B83" s="159">
        <v>13546</v>
      </c>
      <c r="C83" s="159">
        <v>7545</v>
      </c>
      <c r="D83" s="55">
        <v>8315</v>
      </c>
      <c r="E83" s="56">
        <v>10000</v>
      </c>
      <c r="F83" s="57">
        <v>10400</v>
      </c>
      <c r="G83" s="57">
        <v>10816</v>
      </c>
      <c r="H83" s="57">
        <v>11248.640000000001</v>
      </c>
      <c r="I83" s="58">
        <v>11698.585600000002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29" t="s">
        <v>75</v>
      </c>
      <c r="B84" s="159">
        <v>35000</v>
      </c>
      <c r="C84" s="159">
        <v>10000</v>
      </c>
      <c r="D84" s="55">
        <v>836.25</v>
      </c>
      <c r="E84" s="56">
        <v>15000</v>
      </c>
      <c r="F84" s="57">
        <v>15600</v>
      </c>
      <c r="G84" s="57">
        <v>16224</v>
      </c>
      <c r="H84" s="57">
        <v>16872.96</v>
      </c>
      <c r="I84" s="58">
        <v>17547.878400000001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29" t="s">
        <v>76</v>
      </c>
      <c r="B85" s="159" t="s">
        <v>17</v>
      </c>
      <c r="C85" s="159"/>
      <c r="D85" s="55">
        <v>0</v>
      </c>
      <c r="E85" s="56">
        <v>15000</v>
      </c>
      <c r="F85" s="57">
        <v>15600</v>
      </c>
      <c r="G85" s="57">
        <v>16224</v>
      </c>
      <c r="H85" s="57">
        <v>16872.96</v>
      </c>
      <c r="I85" s="58">
        <v>17547.878400000001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29" t="s">
        <v>77</v>
      </c>
      <c r="B86" s="159">
        <v>604325</v>
      </c>
      <c r="C86" s="159">
        <v>975555</v>
      </c>
      <c r="D86" s="55">
        <v>1509473.61</v>
      </c>
      <c r="E86" s="56">
        <v>1642608</v>
      </c>
      <c r="F86" s="57">
        <v>1757590.56</v>
      </c>
      <c r="G86" s="57">
        <v>1880621.8992000001</v>
      </c>
      <c r="H86" s="57">
        <v>2012265.4321440002</v>
      </c>
      <c r="I86" s="58">
        <v>2153124.0123940804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29" t="s">
        <v>78</v>
      </c>
      <c r="B87" s="159">
        <v>254580</v>
      </c>
      <c r="C87" s="59">
        <v>467564</v>
      </c>
      <c r="D87" s="55">
        <v>622554.27</v>
      </c>
      <c r="E87" s="56">
        <v>657042</v>
      </c>
      <c r="F87" s="57">
        <v>703034.94000000006</v>
      </c>
      <c r="G87" s="57">
        <v>752247.38580000016</v>
      </c>
      <c r="H87" s="57">
        <v>804904.70280600025</v>
      </c>
      <c r="I87" s="58">
        <v>861248.03200242028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29" t="s">
        <v>79</v>
      </c>
      <c r="B88" s="159">
        <v>937</v>
      </c>
      <c r="C88" s="159">
        <v>33545</v>
      </c>
      <c r="D88" s="55">
        <v>82891.199999999997</v>
      </c>
      <c r="E88" s="56">
        <v>50000</v>
      </c>
      <c r="F88" s="57">
        <v>52000</v>
      </c>
      <c r="G88" s="57">
        <v>54080</v>
      </c>
      <c r="H88" s="57">
        <v>56243.200000000004</v>
      </c>
      <c r="I88" s="58">
        <v>58492.928000000007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29" t="s">
        <v>80</v>
      </c>
      <c r="B89" s="159">
        <v>13915</v>
      </c>
      <c r="C89" s="159">
        <v>17688</v>
      </c>
      <c r="D89" s="55">
        <v>62159.64</v>
      </c>
      <c r="E89" s="56">
        <v>25000</v>
      </c>
      <c r="F89" s="57">
        <v>26000</v>
      </c>
      <c r="G89" s="57">
        <v>27040</v>
      </c>
      <c r="H89" s="57">
        <v>28121.600000000002</v>
      </c>
      <c r="I89" s="58">
        <v>29246.464000000004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29" t="s">
        <v>81</v>
      </c>
      <c r="B90" s="159">
        <v>7443</v>
      </c>
      <c r="C90" s="159">
        <v>15525</v>
      </c>
      <c r="D90" s="55">
        <v>41265.25</v>
      </c>
      <c r="E90" s="56">
        <v>25000</v>
      </c>
      <c r="F90" s="57">
        <v>26000</v>
      </c>
      <c r="G90" s="57">
        <v>27040</v>
      </c>
      <c r="H90" s="57">
        <v>28121.600000000002</v>
      </c>
      <c r="I90" s="58">
        <v>29246.464000000004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29" t="s">
        <v>82</v>
      </c>
      <c r="B91" s="159">
        <v>12387</v>
      </c>
      <c r="C91" s="159">
        <v>57537</v>
      </c>
      <c r="D91" s="55">
        <v>785025</v>
      </c>
      <c r="E91" s="56">
        <v>75000</v>
      </c>
      <c r="F91" s="57">
        <v>78000</v>
      </c>
      <c r="G91" s="57">
        <v>81120</v>
      </c>
      <c r="H91" s="57">
        <v>84364.800000000003</v>
      </c>
      <c r="I91" s="58">
        <v>87739.392000000007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29" t="s">
        <v>83</v>
      </c>
      <c r="B92" s="160">
        <v>1193434</v>
      </c>
      <c r="C92" s="161">
        <v>1923994</v>
      </c>
      <c r="D92" s="60">
        <f t="shared" ref="D92:I92" si="11">SUM(D74:D91)</f>
        <v>3904277.1200000006</v>
      </c>
      <c r="E92" s="60">
        <f t="shared" si="11"/>
        <v>3034001.17</v>
      </c>
      <c r="F92" s="60">
        <f t="shared" si="11"/>
        <v>3212393.6050999998</v>
      </c>
      <c r="G92" s="60">
        <f t="shared" si="11"/>
        <v>3402686.2892530002</v>
      </c>
      <c r="H92" s="60">
        <f t="shared" si="11"/>
        <v>3605691.3395705908</v>
      </c>
      <c r="I92" s="60">
        <f t="shared" si="11"/>
        <v>3822276.9630053085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" customHeight="1">
      <c r="A93" s="162"/>
      <c r="B93" s="46"/>
      <c r="C93" s="61"/>
      <c r="D93" s="61"/>
      <c r="E93" s="49"/>
      <c r="F93" s="49"/>
      <c r="G93" s="49"/>
      <c r="H93" s="49"/>
      <c r="I93" s="158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" customHeight="1">
      <c r="A94" s="134"/>
      <c r="B94" s="46"/>
      <c r="C94" s="61"/>
      <c r="D94" s="61"/>
      <c r="E94" s="49"/>
      <c r="F94" s="49"/>
      <c r="G94" s="49"/>
      <c r="H94" s="49"/>
      <c r="I94" s="158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" customHeight="1">
      <c r="A95" s="134" t="s">
        <v>84</v>
      </c>
      <c r="B95" s="62"/>
      <c r="C95" s="63"/>
      <c r="D95" s="63"/>
      <c r="E95" s="1"/>
      <c r="F95" s="1"/>
      <c r="G95" s="1"/>
      <c r="H95" s="1"/>
      <c r="I95" s="1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29" t="s">
        <v>85</v>
      </c>
      <c r="B96" s="64">
        <f t="shared" ref="B96:I96" si="12">-(B40+B41)</f>
        <v>78700</v>
      </c>
      <c r="C96" s="65">
        <f t="shared" si="12"/>
        <v>0</v>
      </c>
      <c r="D96" s="66">
        <f t="shared" si="12"/>
        <v>0</v>
      </c>
      <c r="E96" s="67">
        <f t="shared" si="12"/>
        <v>115000</v>
      </c>
      <c r="F96" s="68">
        <f t="shared" si="12"/>
        <v>112000</v>
      </c>
      <c r="G96" s="68">
        <f t="shared" si="12"/>
        <v>109000</v>
      </c>
      <c r="H96" s="68">
        <f t="shared" si="12"/>
        <v>106000</v>
      </c>
      <c r="I96" s="69">
        <f t="shared" si="12"/>
        <v>104500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29" t="s">
        <v>86</v>
      </c>
      <c r="B97" s="70">
        <f t="shared" ref="B97:I97" si="13">IFERROR((B31+SUM(B34:B38))/B96,0)</f>
        <v>-4.5804447268106738</v>
      </c>
      <c r="C97" s="71">
        <f t="shared" si="13"/>
        <v>0</v>
      </c>
      <c r="D97" s="44">
        <f t="shared" si="13"/>
        <v>0</v>
      </c>
      <c r="E97" s="72">
        <f t="shared" si="13"/>
        <v>9.9742420000000038</v>
      </c>
      <c r="F97" s="73">
        <f t="shared" si="13"/>
        <v>15.355322811607143</v>
      </c>
      <c r="G97" s="73">
        <f t="shared" si="13"/>
        <v>19.923937162816515</v>
      </c>
      <c r="H97" s="73">
        <f t="shared" si="13"/>
        <v>24.631224343673672</v>
      </c>
      <c r="I97" s="74">
        <f t="shared" si="13"/>
        <v>29.057701789422882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29" t="s">
        <v>87</v>
      </c>
      <c r="B98" s="75">
        <f>IFERROR((B68/#REF!)-1,0)</f>
        <v>0</v>
      </c>
      <c r="C98" s="76">
        <f t="shared" ref="C98:I98" si="14">IFERROR((C68/B68)-1,0)</f>
        <v>0.66292134831460681</v>
      </c>
      <c r="D98" s="77">
        <f t="shared" si="14"/>
        <v>0.54729729729729737</v>
      </c>
      <c r="E98" s="78">
        <f t="shared" si="14"/>
        <v>0.31004366812227069</v>
      </c>
      <c r="F98" s="79">
        <f t="shared" si="14"/>
        <v>0.16666666666666674</v>
      </c>
      <c r="G98" s="79">
        <f t="shared" si="14"/>
        <v>0.14285714285714279</v>
      </c>
      <c r="H98" s="79">
        <f t="shared" si="14"/>
        <v>0.125</v>
      </c>
      <c r="I98" s="80">
        <f t="shared" si="14"/>
        <v>0.11111111111111116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29" t="s">
        <v>88</v>
      </c>
      <c r="B99" s="75">
        <f>IFERROR((B24/#REF!)-1,0)</f>
        <v>0</v>
      </c>
      <c r="C99" s="76">
        <f t="shared" ref="C99:I99" si="15">IFERROR((C24/B24)-1,0)</f>
        <v>0</v>
      </c>
      <c r="D99" s="77">
        <f t="shared" si="15"/>
        <v>0</v>
      </c>
      <c r="E99" s="78">
        <f t="shared" si="15"/>
        <v>0</v>
      </c>
      <c r="F99" s="79">
        <f t="shared" si="15"/>
        <v>0</v>
      </c>
      <c r="G99" s="79">
        <f t="shared" si="15"/>
        <v>0</v>
      </c>
      <c r="H99" s="79">
        <f t="shared" si="15"/>
        <v>0</v>
      </c>
      <c r="I99" s="80">
        <f t="shared" si="15"/>
        <v>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29" t="s">
        <v>89</v>
      </c>
      <c r="B100" s="75">
        <f>IFERROR((B17/#REF!)-1,0)</f>
        <v>0</v>
      </c>
      <c r="C100" s="76">
        <f t="shared" ref="C100:I100" si="16">IFERROR((C17/B17)-1,0)</f>
        <v>1.3263849124148051</v>
      </c>
      <c r="D100" s="77">
        <f t="shared" si="16"/>
        <v>1.2790406572416968</v>
      </c>
      <c r="E100" s="78">
        <f t="shared" si="16"/>
        <v>-1.0538416092479408E-2</v>
      </c>
      <c r="F100" s="79">
        <f t="shared" si="16"/>
        <v>0.19474803340075098</v>
      </c>
      <c r="G100" s="79">
        <f t="shared" si="16"/>
        <v>0.13936181308644735</v>
      </c>
      <c r="H100" s="79">
        <f t="shared" si="16"/>
        <v>0.12231567837869362</v>
      </c>
      <c r="I100" s="80">
        <f t="shared" si="16"/>
        <v>0.1089850928175502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29" t="s">
        <v>90</v>
      </c>
      <c r="B101" s="75">
        <f>IFERROR((B44/#REF!)-1,0)</f>
        <v>0</v>
      </c>
      <c r="C101" s="76">
        <f t="shared" ref="C101:I101" si="17">IFERROR((C44/B44)-1,0)</f>
        <v>-0.55748490005672902</v>
      </c>
      <c r="D101" s="77">
        <f t="shared" si="17"/>
        <v>0.92222515902072644</v>
      </c>
      <c r="E101" s="78">
        <f t="shared" si="17"/>
        <v>-0.58807924076491802</v>
      </c>
      <c r="F101" s="79">
        <f t="shared" si="17"/>
        <v>1.4285714285714235E-2</v>
      </c>
      <c r="G101" s="79">
        <f t="shared" si="17"/>
        <v>1.4084507042253502E-2</v>
      </c>
      <c r="H101" s="79">
        <f t="shared" si="17"/>
        <v>1.388888888888884E-2</v>
      </c>
      <c r="I101" s="80">
        <f t="shared" si="17"/>
        <v>6.8493150684931781E-3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81" t="s">
        <v>91</v>
      </c>
      <c r="B102" s="82">
        <f t="shared" ref="B102:I102" si="18">IFERROR(B51/(B28+SUM(B40:B41)/365),0)</f>
        <v>0</v>
      </c>
      <c r="C102" s="83">
        <f t="shared" si="18"/>
        <v>7.0571301381568322E-2</v>
      </c>
      <c r="D102" s="45">
        <f t="shared" si="18"/>
        <v>4.7608598189572478E-2</v>
      </c>
      <c r="E102" s="84">
        <f t="shared" si="18"/>
        <v>0.22399245498981829</v>
      </c>
      <c r="F102" s="85">
        <f t="shared" si="18"/>
        <v>0.53275393729038156</v>
      </c>
      <c r="G102" s="85">
        <f t="shared" si="18"/>
        <v>0.97537545157645045</v>
      </c>
      <c r="H102" s="85">
        <f t="shared" si="18"/>
        <v>1.492426946473463</v>
      </c>
      <c r="I102" s="86">
        <f t="shared" si="18"/>
        <v>2.063096775314206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63" t="s">
        <v>92</v>
      </c>
      <c r="B104" s="1"/>
      <c r="C104" s="1"/>
      <c r="D104" s="1"/>
      <c r="E104" s="1"/>
      <c r="F104" s="1"/>
      <c r="G104" s="1"/>
      <c r="H104" s="1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64" t="s">
        <v>93</v>
      </c>
      <c r="C105" s="165"/>
      <c r="D105" s="165"/>
      <c r="E105" s="165"/>
      <c r="F105" s="165"/>
      <c r="G105" s="166"/>
      <c r="H105" s="87"/>
      <c r="I105" s="8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67"/>
      <c r="C106" s="122"/>
      <c r="D106" s="122"/>
      <c r="E106" s="122"/>
      <c r="F106" s="122"/>
      <c r="G106" s="125"/>
      <c r="H106" s="87"/>
      <c r="I106" s="8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88" t="s">
        <v>94</v>
      </c>
      <c r="C107" s="89" t="s">
        <v>95</v>
      </c>
      <c r="D107" s="89" t="s">
        <v>96</v>
      </c>
      <c r="E107" s="89" t="s">
        <v>97</v>
      </c>
      <c r="F107" s="90" t="s">
        <v>98</v>
      </c>
      <c r="G107" s="91" t="s">
        <v>99</v>
      </c>
      <c r="H107" s="92"/>
      <c r="I107" s="9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93" t="s">
        <v>100</v>
      </c>
      <c r="C108" s="94">
        <v>0</v>
      </c>
      <c r="D108" s="94">
        <v>0</v>
      </c>
      <c r="E108" s="94">
        <v>0</v>
      </c>
      <c r="F108" s="94">
        <v>0</v>
      </c>
      <c r="G108" s="95"/>
      <c r="H108" s="96"/>
      <c r="I108" s="9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98" t="s">
        <v>101</v>
      </c>
      <c r="C109" s="99">
        <v>0</v>
      </c>
      <c r="D109" s="99">
        <v>0</v>
      </c>
      <c r="E109" s="99">
        <v>0</v>
      </c>
      <c r="F109" s="99">
        <v>0</v>
      </c>
      <c r="G109" s="100"/>
      <c r="H109" s="96"/>
      <c r="I109" s="9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93" t="s">
        <v>102</v>
      </c>
      <c r="C110" s="94">
        <v>0</v>
      </c>
      <c r="D110" s="94">
        <v>0</v>
      </c>
      <c r="E110" s="94">
        <v>0</v>
      </c>
      <c r="F110" s="94">
        <v>0</v>
      </c>
      <c r="G110" s="95"/>
      <c r="H110" s="116"/>
      <c r="I110" s="11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98" t="s">
        <v>103</v>
      </c>
      <c r="C111" s="99">
        <v>0</v>
      </c>
      <c r="D111" s="99">
        <v>0</v>
      </c>
      <c r="E111" s="99">
        <v>0</v>
      </c>
      <c r="F111" s="99">
        <v>0</v>
      </c>
      <c r="G111" s="100"/>
      <c r="H111" s="122"/>
      <c r="I111" s="12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93" t="s">
        <v>104</v>
      </c>
      <c r="C112" s="94">
        <v>0</v>
      </c>
      <c r="D112" s="94">
        <v>0</v>
      </c>
      <c r="E112" s="94">
        <v>0</v>
      </c>
      <c r="F112" s="94">
        <v>0</v>
      </c>
      <c r="G112" s="95"/>
      <c r="H112" s="122"/>
      <c r="I112" s="1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98" t="s">
        <v>105</v>
      </c>
      <c r="C113" s="99">
        <v>0</v>
      </c>
      <c r="D113" s="99">
        <v>0</v>
      </c>
      <c r="E113" s="99">
        <v>0</v>
      </c>
      <c r="F113" s="99">
        <v>0</v>
      </c>
      <c r="G113" s="100"/>
      <c r="H113" s="116"/>
      <c r="I113" s="11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01" t="s">
        <v>106</v>
      </c>
      <c r="C114" s="102">
        <v>0</v>
      </c>
      <c r="D114" s="102">
        <v>0</v>
      </c>
      <c r="E114" s="102">
        <v>0</v>
      </c>
      <c r="F114" s="102">
        <v>0</v>
      </c>
      <c r="G114" s="103"/>
      <c r="H114" s="122"/>
      <c r="I114" s="1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04"/>
      <c r="C115" s="105"/>
      <c r="D115" s="105"/>
      <c r="E115" s="105"/>
      <c r="F115" s="105"/>
      <c r="G115" s="106"/>
      <c r="H115" s="12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07" t="s">
        <v>83</v>
      </c>
      <c r="C116" s="108">
        <f t="shared" ref="C116:F116" si="19">SUM(C108:C114)</f>
        <v>0</v>
      </c>
      <c r="D116" s="108">
        <f t="shared" si="19"/>
        <v>0</v>
      </c>
      <c r="E116" s="108">
        <f t="shared" si="19"/>
        <v>0</v>
      </c>
      <c r="F116" s="108">
        <f t="shared" si="19"/>
        <v>0</v>
      </c>
      <c r="G116" s="106"/>
      <c r="H116" s="12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68" t="s">
        <v>107</v>
      </c>
      <c r="B117" s="122"/>
      <c r="C117" s="122"/>
      <c r="D117" s="109"/>
      <c r="E117" s="110"/>
      <c r="F117" s="110"/>
      <c r="G117" s="110"/>
      <c r="H117" s="110"/>
      <c r="I117" s="110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</row>
    <row r="118" spans="1:26" ht="12" customHeight="1">
      <c r="A118" s="168" t="s">
        <v>108</v>
      </c>
      <c r="B118" s="122"/>
      <c r="C118" s="122"/>
      <c r="D118" s="109"/>
      <c r="E118" s="110"/>
      <c r="F118" s="110"/>
      <c r="G118" s="110"/>
      <c r="H118" s="110"/>
      <c r="I118" s="110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</row>
    <row r="119" spans="1:26" ht="12" customHeight="1">
      <c r="A119" s="109" t="s">
        <v>109</v>
      </c>
      <c r="B119" s="109"/>
      <c r="C119" s="109"/>
      <c r="D119" s="109"/>
      <c r="E119" s="110"/>
      <c r="F119" s="110"/>
      <c r="G119" s="110"/>
      <c r="H119" s="110"/>
      <c r="I119" s="110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</row>
    <row r="120" spans="1:26" ht="12" customHeight="1">
      <c r="A120" s="109" t="s">
        <v>110</v>
      </c>
      <c r="B120" s="109"/>
      <c r="C120" s="109"/>
      <c r="D120" s="109"/>
      <c r="E120" s="110"/>
      <c r="F120" s="110"/>
      <c r="G120" s="110"/>
      <c r="H120" s="110"/>
      <c r="I120" s="110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</row>
    <row r="121" spans="1:26" ht="12" customHeight="1">
      <c r="A121" s="168" t="s">
        <v>111</v>
      </c>
      <c r="B121" s="122"/>
      <c r="C121" s="109"/>
      <c r="D121" s="109"/>
      <c r="E121" s="110"/>
      <c r="F121" s="110"/>
      <c r="G121" s="110"/>
      <c r="H121" s="110"/>
      <c r="I121" s="110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</row>
    <row r="122" spans="1:26" ht="12" customHeight="1">
      <c r="A122" s="168" t="s">
        <v>112</v>
      </c>
      <c r="B122" s="122"/>
      <c r="C122" s="122"/>
      <c r="D122" s="109"/>
      <c r="E122" s="110"/>
      <c r="F122" s="110"/>
      <c r="G122" s="110"/>
      <c r="H122" s="110"/>
      <c r="I122" s="110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</row>
    <row r="123" spans="1:26" ht="12" customHeight="1">
      <c r="A123" s="109" t="s">
        <v>113</v>
      </c>
      <c r="B123" s="109"/>
      <c r="C123" s="109"/>
      <c r="D123" s="109"/>
      <c r="E123" s="110"/>
      <c r="F123" s="110"/>
      <c r="G123" s="110"/>
      <c r="H123" s="110"/>
      <c r="I123" s="110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</row>
    <row r="124" spans="1:26" ht="12" customHeight="1">
      <c r="A124" s="109" t="s">
        <v>114</v>
      </c>
      <c r="B124" s="109"/>
      <c r="C124" s="109"/>
      <c r="D124" s="109"/>
      <c r="E124" s="110"/>
      <c r="F124" s="110"/>
      <c r="G124" s="110"/>
      <c r="H124" s="110"/>
      <c r="I124" s="110"/>
      <c r="J124" s="109"/>
      <c r="K124" s="109"/>
      <c r="L124" s="109"/>
      <c r="M124" s="109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</row>
    <row r="125" spans="1:26" ht="12" customHeight="1">
      <c r="A125" s="1"/>
      <c r="B125" s="1"/>
      <c r="C125" s="1"/>
      <c r="D125" s="1"/>
      <c r="E125" s="12"/>
      <c r="F125" s="12"/>
      <c r="G125" s="12"/>
      <c r="H125" s="12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2"/>
      <c r="F126" s="12"/>
      <c r="G126" s="12"/>
      <c r="H126" s="12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2"/>
      <c r="F127" s="12"/>
      <c r="G127" s="12"/>
      <c r="H127" s="12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2"/>
      <c r="F128" s="12"/>
      <c r="G128" s="12"/>
      <c r="H128" s="12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2"/>
      <c r="F129" s="12"/>
      <c r="G129" s="12"/>
      <c r="H129" s="12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2"/>
      <c r="F130" s="12"/>
      <c r="G130" s="12"/>
      <c r="H130" s="12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2"/>
      <c r="F131" s="12"/>
      <c r="G131" s="12"/>
      <c r="H131" s="12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2"/>
      <c r="F132" s="12"/>
      <c r="G132" s="12"/>
      <c r="H132" s="12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2"/>
      <c r="F133" s="12"/>
      <c r="G133" s="12"/>
      <c r="H133" s="12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2"/>
      <c r="F134" s="12"/>
      <c r="G134" s="12"/>
      <c r="H134" s="12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2"/>
      <c r="F135" s="12"/>
      <c r="G135" s="12"/>
      <c r="H135" s="12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2"/>
      <c r="F136" s="12"/>
      <c r="G136" s="12"/>
      <c r="H136" s="12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2"/>
      <c r="F137" s="12"/>
      <c r="G137" s="12"/>
      <c r="H137" s="12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2"/>
      <c r="F138" s="12"/>
      <c r="G138" s="12"/>
      <c r="H138" s="12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2"/>
      <c r="F139" s="12"/>
      <c r="G139" s="12"/>
      <c r="H139" s="12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2"/>
      <c r="F140" s="12"/>
      <c r="G140" s="12"/>
      <c r="H140" s="12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2"/>
      <c r="F141" s="12"/>
      <c r="G141" s="12"/>
      <c r="H141" s="12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2"/>
      <c r="F142" s="12"/>
      <c r="G142" s="12"/>
      <c r="H142" s="12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2"/>
      <c r="F143" s="12"/>
      <c r="G143" s="12"/>
      <c r="H143" s="12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2"/>
      <c r="F144" s="12"/>
      <c r="G144" s="12"/>
      <c r="H144" s="12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2"/>
      <c r="F145" s="12"/>
      <c r="G145" s="12"/>
      <c r="H145" s="12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2"/>
      <c r="F146" s="12"/>
      <c r="G146" s="12"/>
      <c r="H146" s="12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2"/>
      <c r="F147" s="12"/>
      <c r="G147" s="12"/>
      <c r="H147" s="12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2"/>
      <c r="F148" s="12"/>
      <c r="G148" s="12"/>
      <c r="H148" s="12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2"/>
      <c r="F149" s="12"/>
      <c r="G149" s="12"/>
      <c r="H149" s="12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2"/>
      <c r="F150" s="12"/>
      <c r="G150" s="12"/>
      <c r="H150" s="12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2"/>
      <c r="F151" s="12"/>
      <c r="G151" s="12"/>
      <c r="H151" s="12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2"/>
      <c r="F152" s="12"/>
      <c r="G152" s="12"/>
      <c r="H152" s="12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2"/>
      <c r="F153" s="12"/>
      <c r="G153" s="12"/>
      <c r="H153" s="12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2"/>
      <c r="F154" s="12"/>
      <c r="G154" s="12"/>
      <c r="H154" s="12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2"/>
      <c r="F155" s="12"/>
      <c r="G155" s="12"/>
      <c r="H155" s="12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2"/>
      <c r="F156" s="12"/>
      <c r="G156" s="12"/>
      <c r="H156" s="12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2"/>
      <c r="F157" s="12"/>
      <c r="G157" s="12"/>
      <c r="H157" s="12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2"/>
      <c r="F158" s="12"/>
      <c r="G158" s="12"/>
      <c r="H158" s="12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2"/>
      <c r="F159" s="12"/>
      <c r="G159" s="12"/>
      <c r="H159" s="12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2"/>
      <c r="F160" s="12"/>
      <c r="G160" s="12"/>
      <c r="H160" s="12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2"/>
      <c r="F161" s="12"/>
      <c r="G161" s="12"/>
      <c r="H161" s="12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2"/>
      <c r="F162" s="12"/>
      <c r="G162" s="12"/>
      <c r="H162" s="12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2"/>
      <c r="F163" s="12"/>
      <c r="G163" s="12"/>
      <c r="H163" s="12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2"/>
      <c r="F164" s="12"/>
      <c r="G164" s="12"/>
      <c r="H164" s="12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2"/>
      <c r="F165" s="12"/>
      <c r="G165" s="12"/>
      <c r="H165" s="12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2"/>
      <c r="F166" s="12"/>
      <c r="G166" s="12"/>
      <c r="H166" s="12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2"/>
      <c r="F167" s="12"/>
      <c r="G167" s="12"/>
      <c r="H167" s="12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2"/>
      <c r="F168" s="12"/>
      <c r="G168" s="12"/>
      <c r="H168" s="12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2"/>
      <c r="F169" s="12"/>
      <c r="G169" s="12"/>
      <c r="H169" s="12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2"/>
      <c r="F170" s="12"/>
      <c r="G170" s="12"/>
      <c r="H170" s="12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2"/>
      <c r="F171" s="12"/>
      <c r="G171" s="12"/>
      <c r="H171" s="12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2"/>
      <c r="F172" s="12"/>
      <c r="G172" s="12"/>
      <c r="H172" s="12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2"/>
      <c r="F173" s="12"/>
      <c r="G173" s="12"/>
      <c r="H173" s="12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2"/>
      <c r="F174" s="12"/>
      <c r="G174" s="12"/>
      <c r="H174" s="12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2"/>
      <c r="F175" s="12"/>
      <c r="G175" s="12"/>
      <c r="H175" s="12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2"/>
      <c r="F176" s="12"/>
      <c r="G176" s="12"/>
      <c r="H176" s="12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2"/>
      <c r="F177" s="12"/>
      <c r="G177" s="12"/>
      <c r="H177" s="12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2"/>
      <c r="F178" s="12"/>
      <c r="G178" s="12"/>
      <c r="H178" s="12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2"/>
      <c r="F179" s="12"/>
      <c r="G179" s="12"/>
      <c r="H179" s="12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2"/>
      <c r="F180" s="12"/>
      <c r="G180" s="12"/>
      <c r="H180" s="12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2"/>
      <c r="F181" s="12"/>
      <c r="G181" s="12"/>
      <c r="H181" s="12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2"/>
      <c r="F182" s="12"/>
      <c r="G182" s="12"/>
      <c r="H182" s="12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2"/>
      <c r="F183" s="12"/>
      <c r="G183" s="12"/>
      <c r="H183" s="12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2"/>
      <c r="F184" s="12"/>
      <c r="G184" s="12"/>
      <c r="H184" s="12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2"/>
      <c r="F185" s="12"/>
      <c r="G185" s="12"/>
      <c r="H185" s="12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2"/>
      <c r="F186" s="12"/>
      <c r="G186" s="12"/>
      <c r="H186" s="12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2"/>
      <c r="F187" s="12"/>
      <c r="G187" s="12"/>
      <c r="H187" s="12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2"/>
      <c r="F188" s="12"/>
      <c r="G188" s="12"/>
      <c r="H188" s="12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2"/>
      <c r="F189" s="12"/>
      <c r="G189" s="12"/>
      <c r="H189" s="12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2"/>
      <c r="F190" s="12"/>
      <c r="G190" s="12"/>
      <c r="H190" s="12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2"/>
      <c r="F191" s="12"/>
      <c r="G191" s="12"/>
      <c r="H191" s="12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2"/>
      <c r="F192" s="12"/>
      <c r="G192" s="12"/>
      <c r="H192" s="12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2"/>
      <c r="F193" s="12"/>
      <c r="G193" s="12"/>
      <c r="H193" s="12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2"/>
      <c r="F194" s="12"/>
      <c r="G194" s="12"/>
      <c r="H194" s="12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2"/>
      <c r="F195" s="12"/>
      <c r="G195" s="12"/>
      <c r="H195" s="12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2"/>
      <c r="F196" s="12"/>
      <c r="G196" s="12"/>
      <c r="H196" s="12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2"/>
      <c r="F197" s="12"/>
      <c r="G197" s="12"/>
      <c r="H197" s="12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2"/>
      <c r="F198" s="12"/>
      <c r="G198" s="12"/>
      <c r="H198" s="12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2"/>
      <c r="F199" s="12"/>
      <c r="G199" s="12"/>
      <c r="H199" s="12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2"/>
      <c r="F200" s="12"/>
      <c r="G200" s="12"/>
      <c r="H200" s="12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2"/>
      <c r="F201" s="12"/>
      <c r="G201" s="12"/>
      <c r="H201" s="12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2"/>
      <c r="F202" s="12"/>
      <c r="G202" s="12"/>
      <c r="H202" s="12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2"/>
      <c r="F203" s="12"/>
      <c r="G203" s="12"/>
      <c r="H203" s="12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2"/>
      <c r="F204" s="12"/>
      <c r="G204" s="12"/>
      <c r="H204" s="12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2"/>
      <c r="F205" s="12"/>
      <c r="G205" s="12"/>
      <c r="H205" s="12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2"/>
      <c r="F206" s="12"/>
      <c r="G206" s="12"/>
      <c r="H206" s="12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2"/>
      <c r="F207" s="12"/>
      <c r="G207" s="12"/>
      <c r="H207" s="12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2"/>
      <c r="F208" s="12"/>
      <c r="G208" s="12"/>
      <c r="H208" s="12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2"/>
      <c r="F209" s="12"/>
      <c r="G209" s="12"/>
      <c r="H209" s="12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2"/>
      <c r="F210" s="12"/>
      <c r="G210" s="12"/>
      <c r="H210" s="12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2"/>
      <c r="F211" s="12"/>
      <c r="G211" s="12"/>
      <c r="H211" s="12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2"/>
      <c r="F212" s="12"/>
      <c r="G212" s="12"/>
      <c r="H212" s="12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2"/>
      <c r="F213" s="12"/>
      <c r="G213" s="12"/>
      <c r="H213" s="12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2"/>
      <c r="F214" s="12"/>
      <c r="G214" s="12"/>
      <c r="H214" s="12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2"/>
      <c r="F215" s="12"/>
      <c r="G215" s="12"/>
      <c r="H215" s="12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2"/>
      <c r="F216" s="12"/>
      <c r="G216" s="12"/>
      <c r="H216" s="12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2"/>
      <c r="F217" s="12"/>
      <c r="G217" s="12"/>
      <c r="H217" s="12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2"/>
      <c r="F218" s="12"/>
      <c r="G218" s="12"/>
      <c r="H218" s="12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2"/>
      <c r="F219" s="12"/>
      <c r="G219" s="12"/>
      <c r="H219" s="12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2"/>
      <c r="F220" s="12"/>
      <c r="G220" s="12"/>
      <c r="H220" s="12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2"/>
      <c r="F221" s="12"/>
      <c r="G221" s="12"/>
      <c r="H221" s="12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2"/>
      <c r="F222" s="12"/>
      <c r="G222" s="12"/>
      <c r="H222" s="12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2"/>
      <c r="F223" s="12"/>
      <c r="G223" s="12"/>
      <c r="H223" s="12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2"/>
      <c r="F224" s="12"/>
      <c r="G224" s="12"/>
      <c r="H224" s="12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2"/>
      <c r="F225" s="12"/>
      <c r="G225" s="12"/>
      <c r="H225" s="12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2"/>
      <c r="F226" s="12"/>
      <c r="G226" s="12"/>
      <c r="H226" s="12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2"/>
      <c r="F227" s="12"/>
      <c r="G227" s="12"/>
      <c r="H227" s="12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2"/>
      <c r="F228" s="12"/>
      <c r="G228" s="12"/>
      <c r="H228" s="12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2"/>
      <c r="F229" s="12"/>
      <c r="G229" s="12"/>
      <c r="H229" s="12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2"/>
      <c r="F230" s="12"/>
      <c r="G230" s="12"/>
      <c r="H230" s="12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2"/>
      <c r="F231" s="12"/>
      <c r="G231" s="12"/>
      <c r="H231" s="12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2"/>
      <c r="F232" s="12"/>
      <c r="G232" s="12"/>
      <c r="H232" s="12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2"/>
      <c r="F233" s="12"/>
      <c r="G233" s="12"/>
      <c r="H233" s="12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2"/>
      <c r="F234" s="12"/>
      <c r="G234" s="12"/>
      <c r="H234" s="12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2"/>
      <c r="F235" s="12"/>
      <c r="G235" s="12"/>
      <c r="H235" s="12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2"/>
      <c r="F236" s="12"/>
      <c r="G236" s="12"/>
      <c r="H236" s="12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2"/>
      <c r="F237" s="12"/>
      <c r="G237" s="12"/>
      <c r="H237" s="12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2"/>
      <c r="F238" s="12"/>
      <c r="G238" s="12"/>
      <c r="H238" s="12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2"/>
      <c r="F239" s="12"/>
      <c r="G239" s="12"/>
      <c r="H239" s="12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2"/>
      <c r="F240" s="12"/>
      <c r="G240" s="12"/>
      <c r="H240" s="12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2"/>
      <c r="F241" s="12"/>
      <c r="G241" s="12"/>
      <c r="H241" s="12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2"/>
      <c r="F242" s="12"/>
      <c r="G242" s="12"/>
      <c r="H242" s="12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2"/>
      <c r="F243" s="12"/>
      <c r="G243" s="12"/>
      <c r="H243" s="12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2"/>
      <c r="F244" s="12"/>
      <c r="G244" s="12"/>
      <c r="H244" s="12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2"/>
      <c r="F245" s="12"/>
      <c r="G245" s="12"/>
      <c r="H245" s="12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2"/>
      <c r="F246" s="12"/>
      <c r="G246" s="12"/>
      <c r="H246" s="12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2"/>
      <c r="F247" s="12"/>
      <c r="G247" s="12"/>
      <c r="H247" s="12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2"/>
      <c r="F248" s="12"/>
      <c r="G248" s="12"/>
      <c r="H248" s="12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2"/>
      <c r="F249" s="12"/>
      <c r="G249" s="12"/>
      <c r="H249" s="12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2"/>
      <c r="F250" s="12"/>
      <c r="G250" s="12"/>
      <c r="H250" s="12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2"/>
      <c r="F251" s="12"/>
      <c r="G251" s="12"/>
      <c r="H251" s="12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2"/>
      <c r="F252" s="12"/>
      <c r="G252" s="12"/>
      <c r="H252" s="12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2"/>
      <c r="F253" s="12"/>
      <c r="G253" s="12"/>
      <c r="H253" s="12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2"/>
      <c r="F254" s="12"/>
      <c r="G254" s="12"/>
      <c r="H254" s="12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2"/>
      <c r="F255" s="12"/>
      <c r="G255" s="12"/>
      <c r="H255" s="12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2"/>
      <c r="F256" s="12"/>
      <c r="G256" s="12"/>
      <c r="H256" s="12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2"/>
      <c r="F257" s="12"/>
      <c r="G257" s="12"/>
      <c r="H257" s="12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2"/>
      <c r="F258" s="12"/>
      <c r="G258" s="12"/>
      <c r="H258" s="12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2"/>
      <c r="F259" s="12"/>
      <c r="G259" s="12"/>
      <c r="H259" s="12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2"/>
      <c r="F260" s="12"/>
      <c r="G260" s="12"/>
      <c r="H260" s="12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2"/>
      <c r="F261" s="12"/>
      <c r="G261" s="12"/>
      <c r="H261" s="12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2"/>
      <c r="F262" s="12"/>
      <c r="G262" s="12"/>
      <c r="H262" s="12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2"/>
      <c r="F263" s="12"/>
      <c r="G263" s="12"/>
      <c r="H263" s="12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2"/>
      <c r="F264" s="12"/>
      <c r="G264" s="12"/>
      <c r="H264" s="12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2"/>
      <c r="F265" s="12"/>
      <c r="G265" s="12"/>
      <c r="H265" s="12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2"/>
      <c r="F266" s="12"/>
      <c r="G266" s="12"/>
      <c r="H266" s="12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2"/>
      <c r="F267" s="12"/>
      <c r="G267" s="12"/>
      <c r="H267" s="12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2"/>
      <c r="F268" s="12"/>
      <c r="G268" s="12"/>
      <c r="H268" s="12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2"/>
      <c r="F269" s="12"/>
      <c r="G269" s="12"/>
      <c r="H269" s="12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2"/>
      <c r="F270" s="12"/>
      <c r="G270" s="12"/>
      <c r="H270" s="12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2"/>
      <c r="F271" s="12"/>
      <c r="G271" s="12"/>
      <c r="H271" s="12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2"/>
      <c r="F272" s="12"/>
      <c r="G272" s="12"/>
      <c r="H272" s="12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2"/>
      <c r="F273" s="12"/>
      <c r="G273" s="12"/>
      <c r="H273" s="12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2"/>
      <c r="F274" s="12"/>
      <c r="G274" s="12"/>
      <c r="H274" s="12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2"/>
      <c r="F275" s="12"/>
      <c r="G275" s="12"/>
      <c r="H275" s="12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2"/>
      <c r="F276" s="12"/>
      <c r="G276" s="12"/>
      <c r="H276" s="12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2"/>
      <c r="F277" s="12"/>
      <c r="G277" s="12"/>
      <c r="H277" s="12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2"/>
      <c r="F278" s="12"/>
      <c r="G278" s="12"/>
      <c r="H278" s="12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2"/>
      <c r="F279" s="12"/>
      <c r="G279" s="12"/>
      <c r="H279" s="12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2"/>
      <c r="F280" s="12"/>
      <c r="G280" s="12"/>
      <c r="H280" s="12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2"/>
      <c r="F281" s="12"/>
      <c r="G281" s="12"/>
      <c r="H281" s="12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2"/>
      <c r="F282" s="12"/>
      <c r="G282" s="12"/>
      <c r="H282" s="12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2"/>
      <c r="F283" s="12"/>
      <c r="G283" s="12"/>
      <c r="H283" s="12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2"/>
      <c r="F284" s="12"/>
      <c r="G284" s="12"/>
      <c r="H284" s="12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2"/>
      <c r="F285" s="12"/>
      <c r="G285" s="12"/>
      <c r="H285" s="12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2"/>
      <c r="F286" s="12"/>
      <c r="G286" s="12"/>
      <c r="H286" s="12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2"/>
      <c r="F287" s="12"/>
      <c r="G287" s="12"/>
      <c r="H287" s="12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2"/>
      <c r="F288" s="12"/>
      <c r="G288" s="12"/>
      <c r="H288" s="12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2"/>
      <c r="F289" s="12"/>
      <c r="G289" s="12"/>
      <c r="H289" s="12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2"/>
      <c r="F290" s="12"/>
      <c r="G290" s="12"/>
      <c r="H290" s="12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2"/>
      <c r="F291" s="12"/>
      <c r="G291" s="12"/>
      <c r="H291" s="12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2"/>
      <c r="F292" s="12"/>
      <c r="G292" s="12"/>
      <c r="H292" s="12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2"/>
      <c r="F293" s="12"/>
      <c r="G293" s="12"/>
      <c r="H293" s="12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2"/>
      <c r="F294" s="12"/>
      <c r="G294" s="12"/>
      <c r="H294" s="12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2"/>
      <c r="F295" s="12"/>
      <c r="G295" s="12"/>
      <c r="H295" s="12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2"/>
      <c r="F296" s="12"/>
      <c r="G296" s="12"/>
      <c r="H296" s="12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2"/>
      <c r="F297" s="12"/>
      <c r="G297" s="12"/>
      <c r="H297" s="12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2"/>
      <c r="F298" s="12"/>
      <c r="G298" s="12"/>
      <c r="H298" s="12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2"/>
      <c r="F299" s="12"/>
      <c r="G299" s="12"/>
      <c r="H299" s="12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2"/>
      <c r="F300" s="12"/>
      <c r="G300" s="12"/>
      <c r="H300" s="12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2"/>
      <c r="F301" s="12"/>
      <c r="G301" s="12"/>
      <c r="H301" s="12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2"/>
      <c r="F302" s="12"/>
      <c r="G302" s="12"/>
      <c r="H302" s="12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2"/>
      <c r="F303" s="12"/>
      <c r="G303" s="12"/>
      <c r="H303" s="12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2"/>
      <c r="F304" s="12"/>
      <c r="G304" s="12"/>
      <c r="H304" s="12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2"/>
      <c r="F305" s="12"/>
      <c r="G305" s="12"/>
      <c r="H305" s="12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2"/>
      <c r="F306" s="12"/>
      <c r="G306" s="12"/>
      <c r="H306" s="12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2"/>
      <c r="F307" s="12"/>
      <c r="G307" s="12"/>
      <c r="H307" s="12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2"/>
      <c r="F308" s="12"/>
      <c r="G308" s="12"/>
      <c r="H308" s="12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2"/>
      <c r="F309" s="12"/>
      <c r="G309" s="12"/>
      <c r="H309" s="12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2"/>
      <c r="F310" s="12"/>
      <c r="G310" s="12"/>
      <c r="H310" s="12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2"/>
      <c r="F311" s="12"/>
      <c r="G311" s="12"/>
      <c r="H311" s="12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2"/>
      <c r="F312" s="12"/>
      <c r="G312" s="12"/>
      <c r="H312" s="12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2"/>
      <c r="F313" s="12"/>
      <c r="G313" s="12"/>
      <c r="H313" s="12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2"/>
      <c r="F314" s="12"/>
      <c r="G314" s="12"/>
      <c r="H314" s="12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2"/>
      <c r="F315" s="12"/>
      <c r="G315" s="12"/>
      <c r="H315" s="12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2"/>
      <c r="F316" s="12"/>
      <c r="G316" s="12"/>
      <c r="H316" s="12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122:C122"/>
    <mergeCell ref="B65:D65"/>
    <mergeCell ref="E65:I65"/>
    <mergeCell ref="B105:G106"/>
    <mergeCell ref="H110:H112"/>
    <mergeCell ref="I110:I112"/>
    <mergeCell ref="H113:H114"/>
    <mergeCell ref="I113:I114"/>
    <mergeCell ref="B9:D9"/>
    <mergeCell ref="E9:I9"/>
    <mergeCell ref="A117:C117"/>
    <mergeCell ref="A118:C118"/>
    <mergeCell ref="A121:B121"/>
    <mergeCell ref="C3:F3"/>
    <mergeCell ref="C4:F4"/>
    <mergeCell ref="A5:I5"/>
    <mergeCell ref="A6:I6"/>
    <mergeCell ref="A7:I7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4ACVR65RP5MX-1696420833-565892</_dlc_DocId>
    <_dlc_DocIdUrl xmlns="682f5410-9528-4dbf-953e-06b19604bfcc">
      <Url>https://charterschoolspecialists.sharepoint.com/sites/CompanyShared/_layouts/15/DocIdRedir.aspx?ID=4ACVR65RP5MX-1696420833-565892</Url>
      <Description>4ACVR65RP5MX-1696420833-565892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631be2c94a2cdd162654ed09ffd31be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2b1af49590342cc56d3e61452ec13cf3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872E9-1FB3-47CB-B8DB-33B0E986F961}"/>
</file>

<file path=customXml/itemProps2.xml><?xml version="1.0" encoding="utf-8"?>
<ds:datastoreItem xmlns:ds="http://schemas.openxmlformats.org/officeDocument/2006/customXml" ds:itemID="{9B7D730C-58F6-4B7A-AA89-2213FFAADD67}"/>
</file>

<file path=customXml/itemProps3.xml><?xml version="1.0" encoding="utf-8"?>
<ds:datastoreItem xmlns:ds="http://schemas.openxmlformats.org/officeDocument/2006/customXml" ds:itemID="{D0E09976-F21B-482A-B513-03880E19633C}"/>
</file>

<file path=customXml/itemProps4.xml><?xml version="1.0" encoding="utf-8"?>
<ds:datastoreItem xmlns:ds="http://schemas.openxmlformats.org/officeDocument/2006/customXml" ds:itemID="{C6D78B02-0C02-4D0D-BA66-56B444455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2024-11-25T20:51:41Z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72bff706-702e-45b2-b36d-c763c233621b</vt:lpwstr>
  </property>
  <property fmtid="{D5CDD505-2E9C-101B-9397-08002B2CF9AE}" pid="4" name="MediaServiceImageTags">
    <vt:lpwstr/>
  </property>
</Properties>
</file>